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defaultThemeVersion="166925"/>
  <mc:AlternateContent xmlns:mc="http://schemas.openxmlformats.org/markup-compatibility/2006">
    <mc:Choice Requires="x15">
      <x15ac:absPath xmlns:x15ac="http://schemas.microsoft.com/office/spreadsheetml/2010/11/ac" url="Z:\Services\Finance\0991\Formula Rate Filings\2024-2025 Filing\2-Annual Updates\Rate Filing\FINAL\"/>
    </mc:Choice>
  </mc:AlternateContent>
  <xr:revisionPtr revIDLastSave="0" documentId="13_ncr:1_{316DE085-AD1F-4DC0-BEC3-4DEFDF3014EC}" xr6:coauthVersionLast="47" xr6:coauthVersionMax="47" xr10:uidLastSave="{00000000-0000-0000-0000-000000000000}"/>
  <x:bookViews>
    <x:workbookView xWindow="-120" yWindow="-120" windowWidth="29040" windowHeight="15840" tabRatio="974" xr2:uid="{00000000-000D-0000-FFFF-FFFF00000000}"/>
  </x:bookViews>
  <x:sheets>
    <x:sheet name="ATT H-1A" sheetId="1" r:id="rId1"/>
    <x:sheet name="1A - ADIT Summary" sheetId="48" r:id="rId2"/>
    <x:sheet name="1B - ADIT EOY" sheetId="49" r:id="rId3"/>
    <x:sheet name="1C - ADIT BOY" sheetId="50" r:id="rId4"/>
    <x:sheet name="1D - ADIT Rate Base Adjustment" sheetId="51" r:id="rId5"/>
    <x:sheet name="1E - EDIT Amortization" sheetId="52" r:id="rId6"/>
    <x:sheet name="1F - ADIT Remeasurement" sheetId="53" r:id="rId7"/>
    <x:sheet name="2 - Other Tax" sheetId="5" r:id="rId8"/>
    <x:sheet name="3 - Revenue Credits" sheetId="7" r:id="rId9"/>
    <x:sheet name="3a - Shared Revenues" sheetId="54" r:id="rId10"/>
    <x:sheet name="4 - 100 Basis Pt ROE" sheetId="8" r:id="rId11"/>
    <x:sheet name="5 - Cost Support 1" sheetId="9" r:id="rId12"/>
    <x:sheet name="5a Affiliate Allocations" sheetId="10" r:id="rId13"/>
    <x:sheet name="5b EBSC Affiliate Allocations" sheetId="31" r:id="rId14"/>
    <x:sheet name="6-Project Rev Req" sheetId="12" r:id="rId15"/>
    <x:sheet name="6A-Project True-up" sheetId="13" r:id="rId16"/>
    <x:sheet name="6B - True-Up Interest " sheetId="14" r:id="rId17"/>
    <x:sheet name="7 - Cap Add WS" sheetId="55" r:id="rId18"/>
    <x:sheet name="8 - Securitization" sheetId="16" r:id="rId19"/>
    <x:sheet name="9 - Rate Base" sheetId="17" r:id="rId20"/>
    <x:sheet name="9A - Gross Plant &amp; ARO" sheetId="18" r:id="rId21"/>
    <x:sheet name="10 - Merger Costs" sheetId="19" r:id="rId22"/>
    <x:sheet name="11A - O&amp;M" sheetId="32" r:id="rId23"/>
    <x:sheet name="11B - A&amp;G" sheetId="33" r:id="rId24"/>
    <x:sheet name="12- Depreciation Rates" sheetId="34" r:id="rId25"/>
  </x:sheets>
  <x:definedNames>
    <x:definedName name="\0" localSheetId="15">#REF!</x:definedName>
    <x:definedName name="\0" localSheetId="16">#REF!</x:definedName>
    <x:definedName name="\0" localSheetId="17">#REF!</x:definedName>
    <x:definedName name="\0">#REF!</x:definedName>
    <x:definedName name="\1">#REF!</x:definedName>
    <x:definedName name="\A" localSheetId="17">#REF!</x:definedName>
    <x:definedName name="\A">#REF!</x:definedName>
    <x:definedName name="\b" localSheetId="17">#REF!</x:definedName>
    <x:definedName name="\b">#REF!</x:definedName>
    <x:definedName name="\C" localSheetId="17">#REF!</x:definedName>
    <x:definedName name="\C">#REF!</x:definedName>
    <x:definedName name="\D">#REF!</x:definedName>
    <x:definedName name="\E">#REF!</x:definedName>
    <x:definedName name="\f">#REF!</x:definedName>
    <x:definedName name="\G" localSheetId="17">#REF!</x:definedName>
    <x:definedName name="\G">#REF!</x:definedName>
    <x:definedName name="\H" localSheetId="17">#REF!</x:definedName>
    <x:definedName name="\H">#REF!</x:definedName>
    <x:definedName name="\I" localSheetId="17">#REF!</x:definedName>
    <x:definedName name="\I">#REF!</x:definedName>
    <x:definedName name="\J">#REF!</x:definedName>
    <x:definedName name="\k">#REF!</x:definedName>
    <x:definedName name="\L" localSheetId="17">#REF!</x:definedName>
    <x:definedName name="\L">#REF!</x:definedName>
    <x:definedName name="\M" localSheetId="17">#REF!</x:definedName>
    <x:definedName name="\M">#REF!</x:definedName>
    <x:definedName name="\N" localSheetId="17">#REF!</x:definedName>
    <x:definedName name="\N">#REF!</x:definedName>
    <x:definedName name="\O">#REF!</x:definedName>
    <x:definedName name="\P">#REF!</x:definedName>
    <x:definedName name="\P2">#REF!</x:definedName>
    <x:definedName name="\q" localSheetId="9">#REF!</x:definedName>
    <x:definedName name="\q">#REF!</x:definedName>
    <x:definedName name="\R" localSheetId="17">#REF!</x:definedName>
    <x:definedName name="\R">#REF!</x:definedName>
    <x:definedName name="\S" localSheetId="17">#REF!</x:definedName>
    <x:definedName name="\S">#REF!</x:definedName>
    <x:definedName name="\U" localSheetId="17">#REF!</x:definedName>
    <x:definedName name="\U">#REF!</x:definedName>
    <x:definedName name="\W">#REF!</x:definedName>
    <x:definedName name="__________________________DAT1">#REF!</x:definedName>
    <x:definedName name="__________________________DAT2" localSheetId="17">#REF!</x:definedName>
    <x:definedName name="__________________________DAT2">#REF!</x:definedName>
    <x:definedName name="__________________________DAT3" localSheetId="17">#REF!</x:definedName>
    <x:definedName name="__________________________DAT3">#REF!</x:definedName>
    <x:definedName name="_________________________DAT1" localSheetId="17">#REF!</x:definedName>
    <x:definedName name="_________________________DAT1">#REF!</x:definedName>
    <x:definedName name="_________________________DAT2" localSheetId="17">#REF!</x:definedName>
    <x:definedName name="_________________________DAT2">#REF!</x:definedName>
    <x:definedName name="_________________________DAT3" localSheetId="17">#REF!</x:definedName>
    <x:definedName name="_________________________DAT3">#REF!</x:definedName>
    <x:definedName name="________________________DAT1" localSheetId="17">#REF!</x:definedName>
    <x:definedName name="________________________DAT1">#REF!</x:definedName>
    <x:definedName name="________________________DAT2" localSheetId="17">#REF!</x:definedName>
    <x:definedName name="________________________DAT2">#REF!</x:definedName>
    <x:definedName name="________________________DAT3" localSheetId="17">#REF!</x:definedName>
    <x:definedName name="________________________DAT3">#REF!</x:definedName>
    <x:definedName name="_______________________DAT1" localSheetId="17">#REF!</x:definedName>
    <x:definedName name="_______________________DAT1">#REF!</x:definedName>
    <x:definedName name="_______________________DAT2" localSheetId="17">#REF!</x:definedName>
    <x:definedName name="_______________________DAT2">#REF!</x:definedName>
    <x:definedName name="_______________________DAT3" localSheetId="17">#REF!</x:definedName>
    <x:definedName name="_______________________DAT3">#REF!</x:definedName>
    <x:definedName name="______________________DAT1" localSheetId="17">#REF!</x:definedName>
    <x:definedName name="______________________DAT1">#REF!</x:definedName>
    <x:definedName name="______________________DAT2" localSheetId="17">#REF!</x:definedName>
    <x:definedName name="______________________DAT2">#REF!</x:definedName>
    <x:definedName name="______________________DAT3" localSheetId="17">#REF!</x:definedName>
    <x:definedName name="______________________DAT3">#REF!</x:definedName>
    <x:definedName name="_____________________DAT1" localSheetId="17">#REF!</x:definedName>
    <x:definedName name="_____________________DAT1">#REF!</x:definedName>
    <x:definedName name="_____________________DAT2" localSheetId="17">#REF!</x:definedName>
    <x:definedName name="_____________________DAT2">#REF!</x:definedName>
    <x:definedName name="_____________________DAT3" localSheetId="17">#REF!</x:definedName>
    <x:definedName name="_____________________DAT3">#REF!</x:definedName>
    <x:definedName name="____________________DAT1" localSheetId="17">#REF!</x:definedName>
    <x:definedName name="____________________DAT1">#REF!</x:definedName>
    <x:definedName name="____________________DAT2" localSheetId="17">#REF!</x:definedName>
    <x:definedName name="____________________DAT2">#REF!</x:definedName>
    <x:definedName name="____________________DAT3" localSheetId="17">#REF!</x:definedName>
    <x:definedName name="____________________DAT3">#REF!</x:definedName>
    <x:definedName name="___________________DAT1" localSheetId="17">#REF!</x:definedName>
    <x:definedName name="___________________DAT1">#REF!</x:definedName>
    <x:definedName name="___________________DAT2" localSheetId="17">#REF!</x:definedName>
    <x:definedName name="___________________DAT2">#REF!</x:definedName>
    <x:definedName name="___________________DAT3" localSheetId="17">#REF!</x:definedName>
    <x:definedName name="___________________DAT3">#REF!</x:definedName>
    <x:definedName name="__________________DAT1" localSheetId="17">#REF!</x:definedName>
    <x:definedName name="__________________DAT1">#REF!</x:definedName>
    <x:definedName name="__________________DAT2" localSheetId="17">#REF!</x:definedName>
    <x:definedName name="__________________DAT2">#REF!</x:definedName>
    <x:definedName name="__________________DAT3" localSheetId="17">#REF!</x:definedName>
    <x:definedName name="__________________DAT3">#REF!</x:definedName>
    <x:definedName name="_________________DAT1" localSheetId="17">#REF!</x:definedName>
    <x:definedName name="_________________DAT1">#REF!</x:definedName>
    <x:definedName name="_________________DAT2" localSheetId="17">#REF!</x:definedName>
    <x:definedName name="_________________DAT2">#REF!</x:definedName>
    <x:definedName name="_________________DAT3" localSheetId="17">#REF!</x:definedName>
    <x:definedName name="_________________DAT3">#REF!</x:definedName>
    <x:definedName name="_________________H1" localSheetId="9">{"'Metretek HTML'!$A$7:$W$42"}</x:definedName>
    <x:definedName name="_________________H1" localSheetId="15">{"'Metretek HTML'!$A$7:$W$42"}</x:definedName>
    <x:definedName name="_________________H1" localSheetId="16">{"'Metretek HTML'!$A$7:$W$42"}</x:definedName>
    <x:definedName name="_________________H1" localSheetId="17">{"'Metretek HTML'!$A$7:$W$42"}</x:definedName>
    <x:definedName name="_________________H1">{"'Metretek HTML'!$A$7:$W$42"}</x:definedName>
    <x:definedName name="_________________PG1">#REF!</x:definedName>
    <x:definedName name="_________________PG2">#REF!</x:definedName>
    <x:definedName name="_________________PG3">#REF!</x:definedName>
    <x:definedName name="_________________PG4">#REF!</x:definedName>
    <x:definedName name="________________DAT1">#REF!</x:definedName>
    <x:definedName name="________________DAT10" localSheetId="17">#REF!</x:definedName>
    <x:definedName name="________________DAT10">#REF!</x:definedName>
    <x:definedName name="________________DAT11" localSheetId="17">#REF!</x:definedName>
    <x:definedName name="________________DAT11">#REF!</x:definedName>
    <x:definedName name="________________DAT12" localSheetId="17">#REF!</x:definedName>
    <x:definedName name="________________DAT12">#REF!</x:definedName>
    <x:definedName name="________________DAT13">#REF!</x:definedName>
    <x:definedName name="________________DAT14">#REF!</x:definedName>
    <x:definedName name="________________DAT15">#REF!</x:definedName>
    <x:definedName name="________________DAT16">#REF!</x:definedName>
    <x:definedName name="________________DAT17">#REF!</x:definedName>
    <x:definedName name="________________DAT18">#REF!</x:definedName>
    <x:definedName name="________________DAT2" localSheetId="9">#REF!</x:definedName>
    <x:definedName name="________________DAT2">#REF!</x:definedName>
    <x:definedName name="________________DAT3" localSheetId="17">#REF!</x:definedName>
    <x:definedName name="________________DAT3">#REF!</x:definedName>
    <x:definedName name="________________DAT4" localSheetId="17">#REF!</x:definedName>
    <x:definedName name="________________DAT4">#REF!</x:definedName>
    <x:definedName name="________________DAT5" localSheetId="17">#REF!</x:definedName>
    <x:definedName name="________________DAT5">#REF!</x:definedName>
    <x:definedName name="________________DAT6">#REF!</x:definedName>
    <x:definedName name="________________DAT7">#REF!</x:definedName>
    <x:definedName name="________________DAT8">#REF!</x:definedName>
    <x:definedName name="________________DAT9">#REF!</x:definedName>
    <x:definedName name="________________PG1">#REF!</x:definedName>
    <x:definedName name="________________PG2">#REF!</x:definedName>
    <x:definedName name="________________PG3">#REF!</x:definedName>
    <x:definedName name="________________PG4">#REF!</x:definedName>
    <x:definedName name="_______________DAT1">#REF!</x:definedName>
    <x:definedName name="_______________DAT10" localSheetId="17">#REF!</x:definedName>
    <x:definedName name="_______________DAT10">#REF!</x:definedName>
    <x:definedName name="_______________DAT11" localSheetId="17">#REF!</x:definedName>
    <x:definedName name="_______________DAT11">#REF!</x:definedName>
    <x:definedName name="_______________DAT12" localSheetId="17">#REF!</x:definedName>
    <x:definedName name="_______________DAT12">#REF!</x:definedName>
    <x:definedName name="_______________DAT13">#REF!</x:definedName>
    <x:definedName name="_______________DAT14">#REF!</x:definedName>
    <x:definedName name="_______________DAT15">#REF!</x:definedName>
    <x:definedName name="_______________DAT16">#REF!</x:definedName>
    <x:definedName name="_______________DAT17">#REF!</x:definedName>
    <x:definedName name="_______________DAT18">#REF!</x:definedName>
    <x:definedName name="_______________DAT2">#REF!</x:definedName>
    <x:definedName name="_______________DAT3">#REF!</x:definedName>
    <x:definedName name="_______________DAT4">#REF!</x:definedName>
    <x:definedName name="_______________DAT5">#REF!</x:definedName>
    <x:definedName name="_______________DAT6">#REF!</x:definedName>
    <x:definedName name="_______________DAT7">#REF!</x:definedName>
    <x:definedName name="_______________DAT8">#REF!</x:definedName>
    <x:definedName name="_______________DAT9">#REF!</x:definedName>
    <x:definedName name="_______________PG1">#REF!</x:definedName>
    <x:definedName name="_______________PG2">#REF!</x:definedName>
    <x:definedName name="_______________PG3">#REF!</x:definedName>
    <x:definedName name="_______________PG4">#REF!</x:definedName>
    <x:definedName name="______________DAT1">#REF!</x:definedName>
    <x:definedName name="______________DAT10" localSheetId="17">#REF!</x:definedName>
    <x:definedName name="______________DAT10">#REF!</x:definedName>
    <x:definedName name="______________DAT11" localSheetId="17">#REF!</x:definedName>
    <x:definedName name="______________DAT11">#REF!</x:definedName>
    <x:definedName name="______________DAT12" localSheetId="17">#REF!</x:definedName>
    <x:definedName name="______________DAT12">#REF!</x:definedName>
    <x:definedName name="______________DAT13">#REF!</x:definedName>
    <x:definedName name="______________DAT14">#REF!</x:definedName>
    <x:definedName name="______________DAT15">#REF!</x:definedName>
    <x:definedName name="______________DAT16">#REF!</x:definedName>
    <x:definedName name="______________DAT17">#REF!</x:definedName>
    <x:definedName name="______________DAT18">#REF!</x:definedName>
    <x:definedName name="______________DAT2">#REF!</x:definedName>
    <x:definedName name="______________DAT3">#REF!</x:definedName>
    <x:definedName name="______________DAT4">#REF!</x:definedName>
    <x:definedName name="______________DAT5">#REF!</x:definedName>
    <x:definedName name="______________DAT6">#REF!</x:definedName>
    <x:definedName name="______________DAT7">#REF!</x:definedName>
    <x:definedName name="______________DAT8">#REF!</x:definedName>
    <x:definedName name="______________DAT9">#REF!</x:definedName>
    <x:definedName name="______________PG1">#REF!</x:definedName>
    <x:definedName name="______________PG2">#REF!</x:definedName>
    <x:definedName name="______________PG3">#REF!</x:definedName>
    <x:definedName name="______________PG4">#REF!</x:definedName>
    <x:definedName name="_____________DAT1">#REF!</x:definedName>
    <x:definedName name="_____________DAT10">#REF!</x:definedName>
    <x:definedName name="_____________DAT11">#REF!</x:definedName>
    <x:definedName name="_____________DAT12">#REF!</x:definedName>
    <x:definedName name="_____________DAT13">#REF!</x:definedName>
    <x:definedName name="_____________DAT14">#REF!</x:definedName>
    <x:definedName name="_____________DAT15">#REF!</x:definedName>
    <x:definedName name="_____________DAT16">#REF!</x:definedName>
    <x:definedName name="_____________DAT17">#REF!</x:definedName>
    <x:definedName name="_____________DAT18">#REF!</x:definedName>
    <x:definedName name="_____________DAT2">#REF!</x:definedName>
    <x:definedName name="_____________DAT3">#REF!</x:definedName>
    <x:definedName name="_____________DAT4">#REF!</x:definedName>
    <x:definedName name="_____________DAT5">#REF!</x:definedName>
    <x:definedName name="_____________DAT6">#REF!</x:definedName>
    <x:definedName name="_____________DAT7">#REF!</x:definedName>
    <x:definedName name="_____________DAT8">#REF!</x:definedName>
    <x:definedName name="_____________DAT9">#REF!</x:definedName>
    <x:definedName name="_____________PG1">#REF!</x:definedName>
    <x:definedName name="_____________PG2">#REF!</x:definedName>
    <x:definedName name="_____________PG3">#REF!</x:definedName>
    <x:definedName name="_____________PG4">#REF!</x:definedName>
    <x:definedName name="____________DAT1">#REF!</x:definedName>
    <x:definedName name="____________DAT10">#REF!</x:definedName>
    <x:definedName name="____________DAT11">#REF!</x:definedName>
    <x:definedName name="____________DAT12">#REF!</x:definedName>
    <x:definedName name="____________DAT13">#REF!</x:definedName>
    <x:definedName name="____________DAT14">#REF!</x:definedName>
    <x:definedName name="____________DAT15">#REF!</x:definedName>
    <x:definedName name="____________DAT16">#REF!</x:definedName>
    <x:definedName name="____________DAT17">#REF!</x:definedName>
    <x:definedName name="____________DAT18">#REF!</x:definedName>
    <x:definedName name="____________DAT2">#REF!</x:definedName>
    <x:definedName name="____________DAT3">#REF!</x:definedName>
    <x:definedName name="____________DAT4">#REF!</x:definedName>
    <x:definedName name="____________DAT5">#REF!</x:definedName>
    <x:definedName name="____________DAT6">#REF!</x:definedName>
    <x:definedName name="____________DAT7">#REF!</x:definedName>
    <x:definedName name="____________DAT8">#REF!</x:definedName>
    <x:definedName name="____________DAT9">#REF!</x:definedName>
    <x:definedName name="____________PG1">#REF!</x:definedName>
    <x:definedName name="____________PG2">#REF!</x:definedName>
    <x:definedName name="____________PG3">#REF!</x:definedName>
    <x:definedName name="____________PG4">#REF!</x:definedName>
    <x:definedName name="___________DAT1">#REF!</x:definedName>
    <x:definedName name="___________DAT10">#REF!</x:definedName>
    <x:definedName name="___________DAT11">#REF!</x:definedName>
    <x:definedName name="___________DAT12">#REF!</x:definedName>
    <x:definedName name="___________DAT13">#REF!</x:definedName>
    <x:definedName name="___________DAT14">#REF!</x:definedName>
    <x:definedName name="___________DAT15">#REF!</x:definedName>
    <x:definedName name="___________DAT16">#REF!</x:definedName>
    <x:definedName name="___________DAT17">#REF!</x:definedName>
    <x:definedName name="___________DAT18">#REF!</x:definedName>
    <x:definedName name="___________DAT2">#REF!</x:definedName>
    <x:definedName name="___________DAT3">#REF!</x:definedName>
    <x:definedName name="___________DAT4">#REF!</x:definedName>
    <x:definedName name="___________DAT5">#REF!</x:definedName>
    <x:definedName name="___________DAT6">#REF!</x:definedName>
    <x:definedName name="___________DAT7">#REF!</x:definedName>
    <x:definedName name="___________DAT8">#REF!</x:definedName>
    <x:definedName name="___________DAT9">#REF!</x:definedName>
    <x:definedName name="___________PG1">#REF!</x:definedName>
    <x:definedName name="___________PG2">#REF!</x:definedName>
    <x:definedName name="___________PG3">#REF!</x:definedName>
    <x:definedName name="___________PG4">#REF!</x:definedName>
    <x:definedName name="___________SUM282" localSheetId="9">#REF!</x:definedName>
    <x:definedName name="___________SUM282">#REF!</x:definedName>
    <x:definedName name="__________DAT1" localSheetId="17">#REF!</x:definedName>
    <x:definedName name="__________DAT1">#REF!</x:definedName>
    <x:definedName name="__________DAT10" localSheetId="17">#REF!</x:definedName>
    <x:definedName name="__________DAT10">#REF!</x:definedName>
    <x:definedName name="__________DAT11" localSheetId="17">#REF!</x:definedName>
    <x:definedName name="__________DAT11">#REF!</x:definedName>
    <x:definedName name="__________dat1111" localSheetId="9">#REF!</x:definedName>
    <x:definedName name="__________dat1111">#REF!</x:definedName>
    <x:definedName name="__________DAT12" localSheetId="17">#REF!</x:definedName>
    <x:definedName name="__________DAT12">#REF!</x:definedName>
    <x:definedName name="__________DAT13" localSheetId="17">#REF!</x:definedName>
    <x:definedName name="__________DAT13">#REF!</x:definedName>
    <x:definedName name="__________DAT14" localSheetId="17">#REF!</x:definedName>
    <x:definedName name="__________DAT14">#REF!</x:definedName>
    <x:definedName name="__________DAT15">#REF!</x:definedName>
    <x:definedName name="__________DAT16">#REF!</x:definedName>
    <x:definedName name="__________DAT17">#REF!</x:definedName>
    <x:definedName name="__________DAT18">#REF!</x:definedName>
    <x:definedName name="__________DAT19">#REF!</x:definedName>
    <x:definedName name="__________DAT2">#REF!</x:definedName>
    <x:definedName name="__________DAT3">#REF!</x:definedName>
    <x:definedName name="__________DAT4">#REF!</x:definedName>
    <x:definedName name="__________DAT5">#REF!</x:definedName>
    <x:definedName name="__________DAT6">#REF!</x:definedName>
    <x:definedName name="__________DAT7">#REF!</x:definedName>
    <x:definedName name="__________DAT8">#REF!</x:definedName>
    <x:definedName name="__________DAT9">#REF!</x:definedName>
    <x:definedName name="__________New2">#REF!</x:definedName>
    <x:definedName name="__________New3">#REF!</x:definedName>
    <x:definedName name="__________New4">#REF!</x:definedName>
    <x:definedName name="__________PG1">#REF!</x:definedName>
    <x:definedName name="__________PG2">#REF!</x:definedName>
    <x:definedName name="__________PG3">#REF!</x:definedName>
    <x:definedName name="__________PG4">#REF!</x:definedName>
    <x:definedName name="__________PG5">#REF!</x:definedName>
    <x:definedName name="__________PG6">#REF!</x:definedName>
    <x:definedName name="__________SUM282" localSheetId="9">#REF!</x:definedName>
    <x:definedName name="__________SUM282">#REF!</x:definedName>
    <x:definedName name="_________DAT1" localSheetId="17">#REF!</x:definedName>
    <x:definedName name="_________DAT1">#REF!</x:definedName>
    <x:definedName name="_________DAT10" localSheetId="17">#REF!</x:definedName>
    <x:definedName name="_________DAT10">#REF!</x:definedName>
    <x:definedName name="_________DAT11" localSheetId="17">#REF!</x:definedName>
    <x:definedName name="_________DAT11">#REF!</x:definedName>
    <x:definedName name="_________dat1111" localSheetId="9">#REF!</x:definedName>
    <x:definedName name="_________dat1111">#REF!</x:definedName>
    <x:definedName name="_________DAT12" localSheetId="17">#REF!</x:definedName>
    <x:definedName name="_________DAT12">#REF!</x:definedName>
    <x:definedName name="_________DAT13" localSheetId="17">#REF!</x:definedName>
    <x:definedName name="_________DAT13">#REF!</x:definedName>
    <x:definedName name="_________DAT14" localSheetId="17">#REF!</x:definedName>
    <x:definedName name="_________DAT14">#REF!</x:definedName>
    <x:definedName name="_________DAT15">#REF!</x:definedName>
    <x:definedName name="_________DAT16">#REF!</x:definedName>
    <x:definedName name="_________DAT17">#REF!</x:definedName>
    <x:definedName name="_________DAT18">#REF!</x:definedName>
    <x:definedName name="_________DAT19">#REF!</x:definedName>
    <x:definedName name="_________DAT2">#REF!</x:definedName>
    <x:definedName name="_________DAT3">#REF!</x:definedName>
    <x:definedName name="_________DAT4">#REF!</x:definedName>
    <x:definedName name="_________DAT5">#REF!</x:definedName>
    <x:definedName name="_________DAT6">#REF!</x:definedName>
    <x:definedName name="_________DAT7">#REF!</x:definedName>
    <x:definedName name="_________DAT8">#REF!</x:definedName>
    <x:definedName name="_________DAT9">#REF!</x:definedName>
    <x:definedName name="_________New2">#REF!</x:definedName>
    <x:definedName name="_________New3">#REF!</x:definedName>
    <x:definedName name="_________New4">#REF!</x:definedName>
    <x:definedName name="_________PG1">#REF!</x:definedName>
    <x:definedName name="_________PG2">#REF!</x:definedName>
    <x:definedName name="_________PG3">#REF!</x:definedName>
    <x:definedName name="_________PG4">#REF!</x:definedName>
    <x:definedName name="_________PG5">#REF!</x:definedName>
    <x:definedName name="_________PG6">#REF!</x:definedName>
    <x:definedName name="_________SUM282" localSheetId="9">#REF!</x:definedName>
    <x:definedName name="_________SUM282">#REF!</x:definedName>
    <x:definedName name="________DAT1" localSheetId="17">#REF!</x:definedName>
    <x:definedName name="________DAT1">#REF!</x:definedName>
    <x:definedName name="________DAT10" localSheetId="17">#REF!</x:definedName>
    <x:definedName name="________DAT10">#REF!</x:definedName>
    <x:definedName name="________DAT11" localSheetId="17">#REF!</x:definedName>
    <x:definedName name="________DAT11">#REF!</x:definedName>
    <x:definedName name="________dat1111" localSheetId="9">#REF!</x:definedName>
    <x:definedName name="________dat1111">#REF!</x:definedName>
    <x:definedName name="________DAT12" localSheetId="17">#REF!</x:definedName>
    <x:definedName name="________DAT12">#REF!</x:definedName>
    <x:definedName name="________DAT13" localSheetId="17">#REF!</x:definedName>
    <x:definedName name="________DAT13">#REF!</x:definedName>
    <x:definedName name="________DAT14" localSheetId="17">#REF!</x:definedName>
    <x:definedName name="________DAT14">#REF!</x:definedName>
    <x:definedName name="________DAT15">#REF!</x:definedName>
    <x:definedName name="________DAT16">#REF!</x:definedName>
    <x:definedName name="________DAT17">#REF!</x:definedName>
    <x:definedName name="________DAT18">#REF!</x:definedName>
    <x:definedName name="________DAT19">#REF!</x:definedName>
    <x:definedName name="________DAT2">#REF!</x:definedName>
    <x:definedName name="________DAT3">#REF!</x:definedName>
    <x:definedName name="________DAT4">#REF!</x:definedName>
    <x:definedName name="________DAT5">#REF!</x:definedName>
    <x:definedName name="________DAT6">#REF!</x:definedName>
    <x:definedName name="________DAT7">#REF!</x:definedName>
    <x:definedName name="________DAT8">#REF!</x:definedName>
    <x:definedName name="________DAT9">#REF!</x:definedName>
    <x:definedName name="________New2">#REF!</x:definedName>
    <x:definedName name="________New3">#REF!</x:definedName>
    <x:definedName name="________New4">#REF!</x:definedName>
    <x:definedName name="________PG1">#REF!</x:definedName>
    <x:definedName name="________PG2">#REF!</x:definedName>
    <x:definedName name="________PG3">#REF!</x:definedName>
    <x:definedName name="________PG4">#REF!</x:definedName>
    <x:definedName name="________PG5">#REF!</x:definedName>
    <x:definedName name="________PG6">#REF!</x:definedName>
    <x:definedName name="________SUM282" localSheetId="9">#REF!</x:definedName>
    <x:definedName name="________SUM282">#REF!</x:definedName>
    <x:definedName name="________SUM3" localSheetId="9">#REF!</x:definedName>
    <x:definedName name="________SUM3">#REF!</x:definedName>
    <x:definedName name="________SUM4" localSheetId="9">#REF!</x:definedName>
    <x:definedName name="________SUM4">#REF!</x:definedName>
    <x:definedName name="_______agr8690" localSheetId="9">#REF!</x:definedName>
    <x:definedName name="_______agr8690">#REF!</x:definedName>
    <x:definedName name="_______agr8790" localSheetId="9">#REF!</x:definedName>
    <x:definedName name="_______agr8790">#REF!</x:definedName>
    <x:definedName name="_______agr8791" localSheetId="9">#REF!</x:definedName>
    <x:definedName name="_______agr8791">#REF!</x:definedName>
    <x:definedName name="_______agr8890" localSheetId="9">#REF!</x:definedName>
    <x:definedName name="_______agr8890">#REF!</x:definedName>
    <x:definedName name="_______agr8891" localSheetId="9">#REF!</x:definedName>
    <x:definedName name="_______agr8891">#REF!</x:definedName>
    <x:definedName name="_______agr8892" localSheetId="9">#REF!</x:definedName>
    <x:definedName name="_______agr8892">#REF!</x:definedName>
    <x:definedName name="_______agr8990" localSheetId="9">#REF!</x:definedName>
    <x:definedName name="_______agr8990">#REF!</x:definedName>
    <x:definedName name="_______agr8991" localSheetId="9">#REF!</x:definedName>
    <x:definedName name="_______agr8991">#REF!</x:definedName>
    <x:definedName name="_______agr8992" localSheetId="9">#REF!</x:definedName>
    <x:definedName name="_______agr8992">#REF!</x:definedName>
    <x:definedName name="_______agr8993" localSheetId="9">#REF!</x:definedName>
    <x:definedName name="_______agr8993">#REF!</x:definedName>
    <x:definedName name="_______agr9091" localSheetId="9">#REF!</x:definedName>
    <x:definedName name="_______agr9091">#REF!</x:definedName>
    <x:definedName name="_______agr9092" localSheetId="9">#REF!</x:definedName>
    <x:definedName name="_______agr9092">#REF!</x:definedName>
    <x:definedName name="_______agr9093" localSheetId="9">#REF!</x:definedName>
    <x:definedName name="_______agr9093">#REF!</x:definedName>
    <x:definedName name="_______agr9094" localSheetId="9">#REF!</x:definedName>
    <x:definedName name="_______agr9094">#REF!</x:definedName>
    <x:definedName name="_______agr9192" localSheetId="9">#REF!</x:definedName>
    <x:definedName name="_______agr9192">#REF!</x:definedName>
    <x:definedName name="_______agr9193" localSheetId="9">#REF!</x:definedName>
    <x:definedName name="_______agr9193">#REF!</x:definedName>
    <x:definedName name="_______agr9194" localSheetId="9">#REF!</x:definedName>
    <x:definedName name="_______agr9194">#REF!</x:definedName>
    <x:definedName name="_______agr9195" localSheetId="9">#REF!</x:definedName>
    <x:definedName name="_______agr9195">#REF!</x:definedName>
    <x:definedName name="_______agr9293" localSheetId="9">#REF!</x:definedName>
    <x:definedName name="_______agr9293">#REF!</x:definedName>
    <x:definedName name="_______agr9294" localSheetId="9">#REF!</x:definedName>
    <x:definedName name="_______agr9294">#REF!</x:definedName>
    <x:definedName name="_______agr9295" localSheetId="9">#REF!</x:definedName>
    <x:definedName name="_______agr9295">#REF!</x:definedName>
    <x:definedName name="_______agr9296" localSheetId="9">#REF!</x:definedName>
    <x:definedName name="_______agr9296">#REF!</x:definedName>
    <x:definedName name="_______agr9394" localSheetId="9">#REF!</x:definedName>
    <x:definedName name="_______agr9394">#REF!</x:definedName>
    <x:definedName name="_______agr9395" localSheetId="9">#REF!</x:definedName>
    <x:definedName name="_______agr9395">#REF!</x:definedName>
    <x:definedName name="_______agr9396" localSheetId="9">#REF!</x:definedName>
    <x:definedName name="_______agr9396">#REF!</x:definedName>
    <x:definedName name="_______agr9397" localSheetId="9">#REF!</x:definedName>
    <x:definedName name="_______agr9397">#REF!</x:definedName>
    <x:definedName name="_______agr9495" localSheetId="9">#REF!</x:definedName>
    <x:definedName name="_______agr9495">#REF!</x:definedName>
    <x:definedName name="_______agr9496" localSheetId="9">#REF!</x:definedName>
    <x:definedName name="_______agr9496">#REF!</x:definedName>
    <x:definedName name="_______agr9497" localSheetId="9">#REF!</x:definedName>
    <x:definedName name="_______agr9497">#REF!</x:definedName>
    <x:definedName name="_______agr9498" localSheetId="9">#REF!</x:definedName>
    <x:definedName name="_______agr9498">#REF!</x:definedName>
    <x:definedName name="_______agr9596" localSheetId="9">#REF!</x:definedName>
    <x:definedName name="_______agr9596">#REF!</x:definedName>
    <x:definedName name="_______agr9597" localSheetId="9">#REF!</x:definedName>
    <x:definedName name="_______agr9597">#REF!</x:definedName>
    <x:definedName name="_______agr9598" localSheetId="9">#REF!</x:definedName>
    <x:definedName name="_______agr9598">#REF!</x:definedName>
    <x:definedName name="_______agr9697" localSheetId="9">#REF!</x:definedName>
    <x:definedName name="_______agr9697">#REF!</x:definedName>
    <x:definedName name="_______agr9698" localSheetId="9">#REF!</x:definedName>
    <x:definedName name="_______agr9698">#REF!</x:definedName>
    <x:definedName name="_______agr9798" localSheetId="9">#REF!</x:definedName>
    <x:definedName name="_______agr9798">#REF!</x:definedName>
    <x:definedName name="_______DAT1" localSheetId="17">#REF!</x:definedName>
    <x:definedName name="_______DAT1">#REF!</x:definedName>
    <x:definedName name="_______DAT10" localSheetId="17">#REF!</x:definedName>
    <x:definedName name="_______DAT10">#REF!</x:definedName>
    <x:definedName name="_______DAT11" localSheetId="17">#REF!</x:definedName>
    <x:definedName name="_______DAT11">#REF!</x:definedName>
    <x:definedName name="_______dat1111" localSheetId="9">#REF!</x:definedName>
    <x:definedName name="_______dat1111">#REF!</x:definedName>
    <x:definedName name="_______DAT12" localSheetId="17">#REF!</x:definedName>
    <x:definedName name="_______DAT12">#REF!</x:definedName>
    <x:definedName name="_______DAT13" localSheetId="17">#REF!</x:definedName>
    <x:definedName name="_______DAT13">#REF!</x:definedName>
    <x:definedName name="_______DAT14" localSheetId="17">#REF!</x:definedName>
    <x:definedName name="_______DAT14">#REF!</x:definedName>
    <x:definedName name="_______DAT15">#REF!</x:definedName>
    <x:definedName name="_______DAT16">#REF!</x:definedName>
    <x:definedName name="_______DAT17">#REF!</x:definedName>
    <x:definedName name="_______DAT18">#REF!</x:definedName>
    <x:definedName name="_______DAT19">#REF!</x:definedName>
    <x:definedName name="_______DAT2">#REF!</x:definedName>
    <x:definedName name="_______DAT3">#REF!</x:definedName>
    <x:definedName name="_______DAT4">#REF!</x:definedName>
    <x:definedName name="_______DAT5">#REF!</x:definedName>
    <x:definedName name="_______DAT6">#REF!</x:definedName>
    <x:definedName name="_______DAT7">#REF!</x:definedName>
    <x:definedName name="_______DAT8">#REF!</x:definedName>
    <x:definedName name="_______DAT9">#REF!</x:definedName>
    <x:definedName name="_______New2">#REF!</x:definedName>
    <x:definedName name="_______New3">#REF!</x:definedName>
    <x:definedName name="_______New4">#REF!</x:definedName>
    <x:definedName name="_______PG1">#REF!</x:definedName>
    <x:definedName name="_______PG2">#REF!</x:definedName>
    <x:definedName name="_______PG3">#REF!</x:definedName>
    <x:definedName name="_______PG4">#REF!</x:definedName>
    <x:definedName name="_______PG5">#REF!</x:definedName>
    <x:definedName name="_______PG6">#REF!</x:definedName>
    <x:definedName name="_______qre84" localSheetId="9">#REF!</x:definedName>
    <x:definedName name="_______qre84">#REF!</x:definedName>
    <x:definedName name="_______qre8490" localSheetId="9">#REF!</x:definedName>
    <x:definedName name="_______qre8490">#REF!</x:definedName>
    <x:definedName name="_______qre8491" localSheetId="9">#REF!</x:definedName>
    <x:definedName name="_______qre8491">#REF!</x:definedName>
    <x:definedName name="_______qre8492" localSheetId="9">#REF!</x:definedName>
    <x:definedName name="_______qre8492">#REF!</x:definedName>
    <x:definedName name="_______qre8493" localSheetId="9">#REF!</x:definedName>
    <x:definedName name="_______qre8493">#REF!</x:definedName>
    <x:definedName name="_______qre8494" localSheetId="9">#REF!</x:definedName>
    <x:definedName name="_______qre8494">#REF!</x:definedName>
    <x:definedName name="_______qre8495" localSheetId="9">#REF!</x:definedName>
    <x:definedName name="_______qre8495">#REF!</x:definedName>
    <x:definedName name="_______qre8496" localSheetId="9">#REF!</x:definedName>
    <x:definedName name="_______qre8496">#REF!</x:definedName>
    <x:definedName name="_______qre8497" localSheetId="9">#REF!</x:definedName>
    <x:definedName name="_______qre8497">#REF!</x:definedName>
    <x:definedName name="_______qre8498" localSheetId="9">#REF!</x:definedName>
    <x:definedName name="_______qre8498">#REF!</x:definedName>
    <x:definedName name="_______qre85" localSheetId="9">#REF!</x:definedName>
    <x:definedName name="_______qre85">#REF!</x:definedName>
    <x:definedName name="_______qre8590" localSheetId="9">#REF!</x:definedName>
    <x:definedName name="_______qre8590">#REF!</x:definedName>
    <x:definedName name="_______qre8591" localSheetId="9">#REF!</x:definedName>
    <x:definedName name="_______qre8591">#REF!</x:definedName>
    <x:definedName name="_______qre8592" localSheetId="9">#REF!</x:definedName>
    <x:definedName name="_______qre8592">#REF!</x:definedName>
    <x:definedName name="_______qre8593" localSheetId="9">#REF!</x:definedName>
    <x:definedName name="_______qre8593">#REF!</x:definedName>
    <x:definedName name="_______qre8594" localSheetId="9">#REF!</x:definedName>
    <x:definedName name="_______qre8594">#REF!</x:definedName>
    <x:definedName name="_______qre8595" localSheetId="9">#REF!</x:definedName>
    <x:definedName name="_______qre8595">#REF!</x:definedName>
    <x:definedName name="_______qre8596" localSheetId="9">#REF!</x:definedName>
    <x:definedName name="_______qre8596">#REF!</x:definedName>
    <x:definedName name="_______qre8597" localSheetId="9">#REF!</x:definedName>
    <x:definedName name="_______qre8597">#REF!</x:definedName>
    <x:definedName name="_______qre8598" localSheetId="9">#REF!</x:definedName>
    <x:definedName name="_______qre8598">#REF!</x:definedName>
    <x:definedName name="_______qre86" localSheetId="9">#REF!</x:definedName>
    <x:definedName name="_______qre86">#REF!</x:definedName>
    <x:definedName name="_______qre8690" localSheetId="9">#REF!</x:definedName>
    <x:definedName name="_______qre8690">#REF!</x:definedName>
    <x:definedName name="_______qre8691" localSheetId="9">#REF!</x:definedName>
    <x:definedName name="_______qre8691">#REF!</x:definedName>
    <x:definedName name="_______qre8692" localSheetId="9">#REF!</x:definedName>
    <x:definedName name="_______qre8692">#REF!</x:definedName>
    <x:definedName name="_______qre8693" localSheetId="9">#REF!</x:definedName>
    <x:definedName name="_______qre8693">#REF!</x:definedName>
    <x:definedName name="_______qre8694" localSheetId="9">#REF!</x:definedName>
    <x:definedName name="_______qre8694">#REF!</x:definedName>
    <x:definedName name="_______qre8695" localSheetId="9">#REF!</x:definedName>
    <x:definedName name="_______qre8695">#REF!</x:definedName>
    <x:definedName name="_______qre8696" localSheetId="9">#REF!</x:definedName>
    <x:definedName name="_______qre8696">#REF!</x:definedName>
    <x:definedName name="_______qre8697" localSheetId="9">#REF!</x:definedName>
    <x:definedName name="_______qre8697">#REF!</x:definedName>
    <x:definedName name="_______qre8698" localSheetId="9">#REF!</x:definedName>
    <x:definedName name="_______qre8698">#REF!</x:definedName>
    <x:definedName name="_______qre87" localSheetId="9">#REF!</x:definedName>
    <x:definedName name="_______qre87">#REF!</x:definedName>
    <x:definedName name="_______qre8790" localSheetId="9">#REF!</x:definedName>
    <x:definedName name="_______qre8790">#REF!</x:definedName>
    <x:definedName name="_______qre8791" localSheetId="9">#REF!</x:definedName>
    <x:definedName name="_______qre8791">#REF!</x:definedName>
    <x:definedName name="_______qre8792" localSheetId="9">#REF!</x:definedName>
    <x:definedName name="_______qre8792">#REF!</x:definedName>
    <x:definedName name="_______qre8793" localSheetId="9">#REF!</x:definedName>
    <x:definedName name="_______qre8793">#REF!</x:definedName>
    <x:definedName name="_______qre8794" localSheetId="9">#REF!</x:definedName>
    <x:definedName name="_______qre8794">#REF!</x:definedName>
    <x:definedName name="_______qre8795" localSheetId="9">#REF!</x:definedName>
    <x:definedName name="_______qre8795">#REF!</x:definedName>
    <x:definedName name="_______qre8796" localSheetId="9">#REF!</x:definedName>
    <x:definedName name="_______qre8796">#REF!</x:definedName>
    <x:definedName name="_______qre8797" localSheetId="9">#REF!</x:definedName>
    <x:definedName name="_______qre8797">#REF!</x:definedName>
    <x:definedName name="_______qre8798" localSheetId="9">#REF!</x:definedName>
    <x:definedName name="_______qre8798">#REF!</x:definedName>
    <x:definedName name="_______qre88" localSheetId="9">#REF!</x:definedName>
    <x:definedName name="_______qre88">#REF!</x:definedName>
    <x:definedName name="_______qre8890" localSheetId="9">#REF!</x:definedName>
    <x:definedName name="_______qre8890">#REF!</x:definedName>
    <x:definedName name="_______qre8891" localSheetId="9">#REF!</x:definedName>
    <x:definedName name="_______qre8891">#REF!</x:definedName>
    <x:definedName name="_______qre8892" localSheetId="9">#REF!</x:definedName>
    <x:definedName name="_______qre8892">#REF!</x:definedName>
    <x:definedName name="_______qre8893" localSheetId="9">#REF!</x:definedName>
    <x:definedName name="_______qre8893">#REF!</x:definedName>
    <x:definedName name="_______qre8894" localSheetId="9">#REF!</x:definedName>
    <x:definedName name="_______qre8894">#REF!</x:definedName>
    <x:definedName name="_______qre8895" localSheetId="9">#REF!</x:definedName>
    <x:definedName name="_______qre8895">#REF!</x:definedName>
    <x:definedName name="_______qre8896" localSheetId="9">#REF!</x:definedName>
    <x:definedName name="_______qre8896">#REF!</x:definedName>
    <x:definedName name="_______qre8897" localSheetId="9">#REF!</x:definedName>
    <x:definedName name="_______qre8897">#REF!</x:definedName>
    <x:definedName name="_______qre8898" localSheetId="9">#REF!</x:definedName>
    <x:definedName name="_______qre8898">#REF!</x:definedName>
    <x:definedName name="_______qre89" localSheetId="9">#REF!</x:definedName>
    <x:definedName name="_______qre89">#REF!</x:definedName>
    <x:definedName name="_______qre90" localSheetId="9">#REF!</x:definedName>
    <x:definedName name="_______qre90">#REF!</x:definedName>
    <x:definedName name="_______qre91" localSheetId="9">#REF!</x:definedName>
    <x:definedName name="_______qre91">#REF!</x:definedName>
    <x:definedName name="_______qre92" localSheetId="9">#REF!</x:definedName>
    <x:definedName name="_______qre92">#REF!</x:definedName>
    <x:definedName name="_______qre93" localSheetId="9">#REF!</x:definedName>
    <x:definedName name="_______qre93">#REF!</x:definedName>
    <x:definedName name="_______qre94" localSheetId="9">#REF!</x:definedName>
    <x:definedName name="_______qre94">#REF!</x:definedName>
    <x:definedName name="_______qre95" localSheetId="9">#REF!</x:definedName>
    <x:definedName name="_______qre95">#REF!</x:definedName>
    <x:definedName name="_______qre96" localSheetId="9">#REF!</x:definedName>
    <x:definedName name="_______qre96">#REF!</x:definedName>
    <x:definedName name="_______qre97" localSheetId="9">#REF!</x:definedName>
    <x:definedName name="_______qre97">#REF!</x:definedName>
    <x:definedName name="_______qre98" localSheetId="9">#REF!</x:definedName>
    <x:definedName name="_______qre98">#REF!</x:definedName>
    <x:definedName name="_______SUM282" localSheetId="9">#REF!</x:definedName>
    <x:definedName name="_______SUM282" localSheetId="17">#REF!</x:definedName>
    <x:definedName name="_______SUM282">#REF!</x:definedName>
    <x:definedName name="_______SUM3" localSheetId="9">#REF!</x:definedName>
    <x:definedName name="_______SUM3" localSheetId="17">#REF!</x:definedName>
    <x:definedName name="_______SUM3">#REF!</x:definedName>
    <x:definedName name="_______SUM4" localSheetId="9">#REF!</x:definedName>
    <x:definedName name="_______SUM4" localSheetId="17">#REF!</x:definedName>
    <x:definedName name="_______SUM4">#REF!</x:definedName>
    <x:definedName name="_______tqc90" localSheetId="9">#REF!</x:definedName>
    <x:definedName name="_______tqc90">#REF!</x:definedName>
    <x:definedName name="_______tqc91" localSheetId="9">#REF!</x:definedName>
    <x:definedName name="_______tqc91">#REF!</x:definedName>
    <x:definedName name="_______tqc92" localSheetId="9">#REF!</x:definedName>
    <x:definedName name="_______tqc92">#REF!</x:definedName>
    <x:definedName name="_______tqc93" localSheetId="9">#REF!</x:definedName>
    <x:definedName name="_______tqc93">#REF!</x:definedName>
    <x:definedName name="_______tqc94" localSheetId="9">#REF!</x:definedName>
    <x:definedName name="_______tqc94">#REF!</x:definedName>
    <x:definedName name="_______tqc95" localSheetId="9">#REF!</x:definedName>
    <x:definedName name="_______tqc95">#REF!</x:definedName>
    <x:definedName name="_______tqc96" localSheetId="9">#REF!</x:definedName>
    <x:definedName name="_______tqc96">#REF!</x:definedName>
    <x:definedName name="_______tqc97" localSheetId="9">#REF!</x:definedName>
    <x:definedName name="_______tqc97">#REF!</x:definedName>
    <x:definedName name="_______tqc98" localSheetId="9">#REF!</x:definedName>
    <x:definedName name="_______tqc98">#REF!</x:definedName>
    <x:definedName name="_______tql90" localSheetId="9">#REF!</x:definedName>
    <x:definedName name="_______tql90">#REF!</x:definedName>
    <x:definedName name="_______tql91" localSheetId="9">#REF!</x:definedName>
    <x:definedName name="_______tql91">#REF!</x:definedName>
    <x:definedName name="_______tql92" localSheetId="9">#REF!</x:definedName>
    <x:definedName name="_______tql92">#REF!</x:definedName>
    <x:definedName name="_______tql93" localSheetId="9">#REF!</x:definedName>
    <x:definedName name="_______tql93">#REF!</x:definedName>
    <x:definedName name="_______tql94" localSheetId="9">#REF!</x:definedName>
    <x:definedName name="_______tql94">#REF!</x:definedName>
    <x:definedName name="_______tql95" localSheetId="9">#REF!</x:definedName>
    <x:definedName name="_______tql95">#REF!</x:definedName>
    <x:definedName name="_______tql96" localSheetId="9">#REF!</x:definedName>
    <x:definedName name="_______tql96">#REF!</x:definedName>
    <x:definedName name="_______tql97" localSheetId="9">#REF!</x:definedName>
    <x:definedName name="_______tql97">#REF!</x:definedName>
    <x:definedName name="_______tql98" localSheetId="9">#REF!</x:definedName>
    <x:definedName name="_______tql98">#REF!</x:definedName>
    <x:definedName name="_______tqs90" localSheetId="9">#REF!</x:definedName>
    <x:definedName name="_______tqs90">#REF!</x:definedName>
    <x:definedName name="_______tqs91" localSheetId="9">#REF!</x:definedName>
    <x:definedName name="_______tqs91">#REF!</x:definedName>
    <x:definedName name="_______tqs92" localSheetId="9">#REF!</x:definedName>
    <x:definedName name="_______tqs92">#REF!</x:definedName>
    <x:definedName name="_______tqs93" localSheetId="9">#REF!</x:definedName>
    <x:definedName name="_______tqs93">#REF!</x:definedName>
    <x:definedName name="_______tqs94" localSheetId="9">#REF!</x:definedName>
    <x:definedName name="_______tqs94">#REF!</x:definedName>
    <x:definedName name="_______tqs95" localSheetId="9">#REF!</x:definedName>
    <x:definedName name="_______tqs95">#REF!</x:definedName>
    <x:definedName name="_______tqs96" localSheetId="9">#REF!</x:definedName>
    <x:definedName name="_______tqs96">#REF!</x:definedName>
    <x:definedName name="_______tqs97" localSheetId="9">#REF!</x:definedName>
    <x:definedName name="_______tqs97">#REF!</x:definedName>
    <x:definedName name="_______tqs98" localSheetId="9">#REF!</x:definedName>
    <x:definedName name="_______tqs98">#REF!</x:definedName>
    <x:definedName name="______agr8690" localSheetId="9">#REF!</x:definedName>
    <x:definedName name="______agr8690">#REF!</x:definedName>
    <x:definedName name="______agr8790" localSheetId="9">#REF!</x:definedName>
    <x:definedName name="______agr8790">#REF!</x:definedName>
    <x:definedName name="______agr8791" localSheetId="9">#REF!</x:definedName>
    <x:definedName name="______agr8791">#REF!</x:definedName>
    <x:definedName name="______agr8890" localSheetId="9">#REF!</x:definedName>
    <x:definedName name="______agr8890">#REF!</x:definedName>
    <x:definedName name="______agr8891" localSheetId="9">#REF!</x:definedName>
    <x:definedName name="______agr8891">#REF!</x:definedName>
    <x:definedName name="______agr8892" localSheetId="9">#REF!</x:definedName>
    <x:definedName name="______agr8892">#REF!</x:definedName>
    <x:definedName name="______agr8990" localSheetId="9">#REF!</x:definedName>
    <x:definedName name="______agr8990">#REF!</x:definedName>
    <x:definedName name="______agr8991" localSheetId="9">#REF!</x:definedName>
    <x:definedName name="______agr8991">#REF!</x:definedName>
    <x:definedName name="______agr8992" localSheetId="9">#REF!</x:definedName>
    <x:definedName name="______agr8992">#REF!</x:definedName>
    <x:definedName name="______agr8993" localSheetId="9">#REF!</x:definedName>
    <x:definedName name="______agr8993">#REF!</x:definedName>
    <x:definedName name="______agr9091" localSheetId="9">#REF!</x:definedName>
    <x:definedName name="______agr9091">#REF!</x:definedName>
    <x:definedName name="______agr9092" localSheetId="9">#REF!</x:definedName>
    <x:definedName name="______agr9092">#REF!</x:definedName>
    <x:definedName name="______agr9093" localSheetId="9">#REF!</x:definedName>
    <x:definedName name="______agr9093">#REF!</x:definedName>
    <x:definedName name="______agr9094" localSheetId="9">#REF!</x:definedName>
    <x:definedName name="______agr9094">#REF!</x:definedName>
    <x:definedName name="______agr9192" localSheetId="9">#REF!</x:definedName>
    <x:definedName name="______agr9192">#REF!</x:definedName>
    <x:definedName name="______agr9193" localSheetId="9">#REF!</x:definedName>
    <x:definedName name="______agr9193">#REF!</x:definedName>
    <x:definedName name="______agr9194" localSheetId="9">#REF!</x:definedName>
    <x:definedName name="______agr9194">#REF!</x:definedName>
    <x:definedName name="______agr9195" localSheetId="9">#REF!</x:definedName>
    <x:definedName name="______agr9195">#REF!</x:definedName>
    <x:definedName name="______agr9293" localSheetId="9">#REF!</x:definedName>
    <x:definedName name="______agr9293">#REF!</x:definedName>
    <x:definedName name="______agr9294" localSheetId="9">#REF!</x:definedName>
    <x:definedName name="______agr9294">#REF!</x:definedName>
    <x:definedName name="______agr9295" localSheetId="9">#REF!</x:definedName>
    <x:definedName name="______agr9295">#REF!</x:definedName>
    <x:definedName name="______agr9296" localSheetId="9">#REF!</x:definedName>
    <x:definedName name="______agr9296">#REF!</x:definedName>
    <x:definedName name="______agr9394" localSheetId="9">#REF!</x:definedName>
    <x:definedName name="______agr9394">#REF!</x:definedName>
    <x:definedName name="______agr9395" localSheetId="9">#REF!</x:definedName>
    <x:definedName name="______agr9395">#REF!</x:definedName>
    <x:definedName name="______agr9396" localSheetId="9">#REF!</x:definedName>
    <x:definedName name="______agr9396">#REF!</x:definedName>
    <x:definedName name="______agr9397" localSheetId="9">#REF!</x:definedName>
    <x:definedName name="______agr9397">#REF!</x:definedName>
    <x:definedName name="______agr9495" localSheetId="9">#REF!</x:definedName>
    <x:definedName name="______agr9495">#REF!</x:definedName>
    <x:definedName name="______agr9496" localSheetId="9">#REF!</x:definedName>
    <x:definedName name="______agr9496">#REF!</x:definedName>
    <x:definedName name="______agr9497" localSheetId="9">#REF!</x:definedName>
    <x:definedName name="______agr9497">#REF!</x:definedName>
    <x:definedName name="______agr9498" localSheetId="9">#REF!</x:definedName>
    <x:definedName name="______agr9498">#REF!</x:definedName>
    <x:definedName name="______agr9596" localSheetId="9">#REF!</x:definedName>
    <x:definedName name="______agr9596">#REF!</x:definedName>
    <x:definedName name="______agr9597" localSheetId="9">#REF!</x:definedName>
    <x:definedName name="______agr9597">#REF!</x:definedName>
    <x:definedName name="______agr9598" localSheetId="9">#REF!</x:definedName>
    <x:definedName name="______agr9598">#REF!</x:definedName>
    <x:definedName name="______agr9697" localSheetId="9">#REF!</x:definedName>
    <x:definedName name="______agr9697">#REF!</x:definedName>
    <x:definedName name="______agr9698" localSheetId="9">#REF!</x:definedName>
    <x:definedName name="______agr9698">#REF!</x:definedName>
    <x:definedName name="______agr9798" localSheetId="9">#REF!</x:definedName>
    <x:definedName name="______agr9798">#REF!</x:definedName>
    <x:definedName name="______DAT1" localSheetId="17">#REF!</x:definedName>
    <x:definedName name="______DAT1">#REF!</x:definedName>
    <x:definedName name="______DAT10" localSheetId="17">#REF!</x:definedName>
    <x:definedName name="______DAT10">#REF!</x:definedName>
    <x:definedName name="______DAT11" localSheetId="17">#REF!</x:definedName>
    <x:definedName name="______DAT11">#REF!</x:definedName>
    <x:definedName name="______dat1111" localSheetId="9">#REF!</x:definedName>
    <x:definedName name="______dat1111">#REF!</x:definedName>
    <x:definedName name="______DAT12" localSheetId="17">#REF!</x:definedName>
    <x:definedName name="______DAT12">#REF!</x:definedName>
    <x:definedName name="______DAT13" localSheetId="17">#REF!</x:definedName>
    <x:definedName name="______DAT13">#REF!</x:definedName>
    <x:definedName name="______DAT14" localSheetId="17">#REF!</x:definedName>
    <x:definedName name="______DAT14">#REF!</x:definedName>
    <x:definedName name="______DAT15">#REF!</x:definedName>
    <x:definedName name="______DAT16">#REF!</x:definedName>
    <x:definedName name="______DAT17">#REF!</x:definedName>
    <x:definedName name="______DAT18">#REF!</x:definedName>
    <x:definedName name="______DAT19">#REF!</x:definedName>
    <x:definedName name="______DAT2">#REF!</x:definedName>
    <x:definedName name="______DAT3">#REF!</x:definedName>
    <x:definedName name="______DAT4">#REF!</x:definedName>
    <x:definedName name="______DAT5">#REF!</x:definedName>
    <x:definedName name="______DAT6">#REF!</x:definedName>
    <x:definedName name="______DAT7">#REF!</x:definedName>
    <x:definedName name="______DAT8">#REF!</x:definedName>
    <x:definedName name="______DAT9">#REF!</x:definedName>
    <x:definedName name="______H1" localSheetId="9">{"'Metretek HTML'!$A$7:$W$42"}</x:definedName>
    <x:definedName name="______H1" localSheetId="15">{"'Metretek HTML'!$A$7:$W$42"}</x:definedName>
    <x:definedName name="______H1" localSheetId="16">{"'Metretek HTML'!$A$7:$W$42"}</x:definedName>
    <x:definedName name="______H1" localSheetId="17">{"'Metretek HTML'!$A$7:$W$42"}</x:definedName>
    <x:definedName name="______H1">{"'Metretek HTML'!$A$7:$W$42"}</x:definedName>
    <x:definedName name="______New2">#REF!</x:definedName>
    <x:definedName name="______New3">#REF!</x:definedName>
    <x:definedName name="______New4">#REF!</x:definedName>
    <x:definedName name="______PG1">#REF!</x:definedName>
    <x:definedName name="______PG2">#REF!</x:definedName>
    <x:definedName name="______PG3">#REF!</x:definedName>
    <x:definedName name="______PG4">#REF!</x:definedName>
    <x:definedName name="______PG5">#REF!</x:definedName>
    <x:definedName name="______PG6">#REF!</x:definedName>
    <x:definedName name="______qre84" localSheetId="9">#REF!</x:definedName>
    <x:definedName name="______qre84">#REF!</x:definedName>
    <x:definedName name="______qre8490" localSheetId="9">#REF!</x:definedName>
    <x:definedName name="______qre8490">#REF!</x:definedName>
    <x:definedName name="______qre8491" localSheetId="9">#REF!</x:definedName>
    <x:definedName name="______qre8491">#REF!</x:definedName>
    <x:definedName name="______qre8492" localSheetId="9">#REF!</x:definedName>
    <x:definedName name="______qre8492">#REF!</x:definedName>
    <x:definedName name="______qre8493" localSheetId="9">#REF!</x:definedName>
    <x:definedName name="______qre8493">#REF!</x:definedName>
    <x:definedName name="______qre8494" localSheetId="9">#REF!</x:definedName>
    <x:definedName name="______qre8494">#REF!</x:definedName>
    <x:definedName name="______qre8495" localSheetId="9">#REF!</x:definedName>
    <x:definedName name="______qre8495">#REF!</x:definedName>
    <x:definedName name="______qre8496" localSheetId="9">#REF!</x:definedName>
    <x:definedName name="______qre8496">#REF!</x:definedName>
    <x:definedName name="______qre8497" localSheetId="9">#REF!</x:definedName>
    <x:definedName name="______qre8497">#REF!</x:definedName>
    <x:definedName name="______qre8498" localSheetId="9">#REF!</x:definedName>
    <x:definedName name="______qre8498">#REF!</x:definedName>
    <x:definedName name="______qre85" localSheetId="9">#REF!</x:definedName>
    <x:definedName name="______qre85">#REF!</x:definedName>
    <x:definedName name="______qre8590" localSheetId="9">#REF!</x:definedName>
    <x:definedName name="______qre8590">#REF!</x:definedName>
    <x:definedName name="______qre8591" localSheetId="9">#REF!</x:definedName>
    <x:definedName name="______qre8591">#REF!</x:definedName>
    <x:definedName name="______qre8592" localSheetId="9">#REF!</x:definedName>
    <x:definedName name="______qre8592">#REF!</x:definedName>
    <x:definedName name="______qre8593" localSheetId="9">#REF!</x:definedName>
    <x:definedName name="______qre8593">#REF!</x:definedName>
    <x:definedName name="______qre8594" localSheetId="9">#REF!</x:definedName>
    <x:definedName name="______qre8594">#REF!</x:definedName>
    <x:definedName name="______qre8595" localSheetId="9">#REF!</x:definedName>
    <x:definedName name="______qre8595">#REF!</x:definedName>
    <x:definedName name="______qre8596" localSheetId="9">#REF!</x:definedName>
    <x:definedName name="______qre8596">#REF!</x:definedName>
    <x:definedName name="______qre8597" localSheetId="9">#REF!</x:definedName>
    <x:definedName name="______qre8597">#REF!</x:definedName>
    <x:definedName name="______qre8598" localSheetId="9">#REF!</x:definedName>
    <x:definedName name="______qre8598">#REF!</x:definedName>
    <x:definedName name="______qre86" localSheetId="9">#REF!</x:definedName>
    <x:definedName name="______qre86">#REF!</x:definedName>
    <x:definedName name="______qre8690" localSheetId="9">#REF!</x:definedName>
    <x:definedName name="______qre8690">#REF!</x:definedName>
    <x:definedName name="______qre8691" localSheetId="9">#REF!</x:definedName>
    <x:definedName name="______qre8691">#REF!</x:definedName>
    <x:definedName name="______qre8692" localSheetId="9">#REF!</x:definedName>
    <x:definedName name="______qre8692">#REF!</x:definedName>
    <x:definedName name="______qre8693" localSheetId="9">#REF!</x:definedName>
    <x:definedName name="______qre8693">#REF!</x:definedName>
    <x:definedName name="______qre8694" localSheetId="9">#REF!</x:definedName>
    <x:definedName name="______qre8694">#REF!</x:definedName>
    <x:definedName name="______qre8695" localSheetId="9">#REF!</x:definedName>
    <x:definedName name="______qre8695">#REF!</x:definedName>
    <x:definedName name="______qre8696" localSheetId="9">#REF!</x:definedName>
    <x:definedName name="______qre8696">#REF!</x:definedName>
    <x:definedName name="______qre8697" localSheetId="9">#REF!</x:definedName>
    <x:definedName name="______qre8697">#REF!</x:definedName>
    <x:definedName name="______qre8698" localSheetId="9">#REF!</x:definedName>
    <x:definedName name="______qre8698">#REF!</x:definedName>
    <x:definedName name="______qre87" localSheetId="9">#REF!</x:definedName>
    <x:definedName name="______qre87">#REF!</x:definedName>
    <x:definedName name="______qre8790" localSheetId="9">#REF!</x:definedName>
    <x:definedName name="______qre8790">#REF!</x:definedName>
    <x:definedName name="______qre8791" localSheetId="9">#REF!</x:definedName>
    <x:definedName name="______qre8791">#REF!</x:definedName>
    <x:definedName name="______qre8792" localSheetId="9">#REF!</x:definedName>
    <x:definedName name="______qre8792">#REF!</x:definedName>
    <x:definedName name="______qre8793" localSheetId="9">#REF!</x:definedName>
    <x:definedName name="______qre8793">#REF!</x:definedName>
    <x:definedName name="______qre8794" localSheetId="9">#REF!</x:definedName>
    <x:definedName name="______qre8794">#REF!</x:definedName>
    <x:definedName name="______qre8795" localSheetId="9">#REF!</x:definedName>
    <x:definedName name="______qre8795">#REF!</x:definedName>
    <x:definedName name="______qre8796" localSheetId="9">#REF!</x:definedName>
    <x:definedName name="______qre8796">#REF!</x:definedName>
    <x:definedName name="______qre8797" localSheetId="9">#REF!</x:definedName>
    <x:definedName name="______qre8797">#REF!</x:definedName>
    <x:definedName name="______qre8798" localSheetId="9">#REF!</x:definedName>
    <x:definedName name="______qre8798">#REF!</x:definedName>
    <x:definedName name="______qre88" localSheetId="9">#REF!</x:definedName>
    <x:definedName name="______qre88">#REF!</x:definedName>
    <x:definedName name="______qre8890" localSheetId="9">#REF!</x:definedName>
    <x:definedName name="______qre8890">#REF!</x:definedName>
    <x:definedName name="______qre8891" localSheetId="9">#REF!</x:definedName>
    <x:definedName name="______qre8891">#REF!</x:definedName>
    <x:definedName name="______qre8892" localSheetId="9">#REF!</x:definedName>
    <x:definedName name="______qre8892">#REF!</x:definedName>
    <x:definedName name="______qre8893" localSheetId="9">#REF!</x:definedName>
    <x:definedName name="______qre8893">#REF!</x:definedName>
    <x:definedName name="______qre8894" localSheetId="9">#REF!</x:definedName>
    <x:definedName name="______qre8894">#REF!</x:definedName>
    <x:definedName name="______qre8895" localSheetId="9">#REF!</x:definedName>
    <x:definedName name="______qre8895">#REF!</x:definedName>
    <x:definedName name="______qre8896" localSheetId="9">#REF!</x:definedName>
    <x:definedName name="______qre8896">#REF!</x:definedName>
    <x:definedName name="______qre8897" localSheetId="9">#REF!</x:definedName>
    <x:definedName name="______qre8897">#REF!</x:definedName>
    <x:definedName name="______qre8898" localSheetId="9">#REF!</x:definedName>
    <x:definedName name="______qre8898">#REF!</x:definedName>
    <x:definedName name="______qre89" localSheetId="9">#REF!</x:definedName>
    <x:definedName name="______qre89">#REF!</x:definedName>
    <x:definedName name="______qre90" localSheetId="9">#REF!</x:definedName>
    <x:definedName name="______qre90">#REF!</x:definedName>
    <x:definedName name="______qre91" localSheetId="9">#REF!</x:definedName>
    <x:definedName name="______qre91">#REF!</x:definedName>
    <x:definedName name="______qre92" localSheetId="9">#REF!</x:definedName>
    <x:definedName name="______qre92">#REF!</x:definedName>
    <x:definedName name="______qre93" localSheetId="9">#REF!</x:definedName>
    <x:definedName name="______qre93">#REF!</x:definedName>
    <x:definedName name="______qre94" localSheetId="9">#REF!</x:definedName>
    <x:definedName name="______qre94">#REF!</x:definedName>
    <x:definedName name="______qre95" localSheetId="9">#REF!</x:definedName>
    <x:definedName name="______qre95">#REF!</x:definedName>
    <x:definedName name="______qre96" localSheetId="9">#REF!</x:definedName>
    <x:definedName name="______qre96">#REF!</x:definedName>
    <x:definedName name="______qre97" localSheetId="9">#REF!</x:definedName>
    <x:definedName name="______qre97">#REF!</x:definedName>
    <x:definedName name="______qre98" localSheetId="9">#REF!</x:definedName>
    <x:definedName name="______qre98">#REF!</x:definedName>
    <x:definedName name="______SUM282" localSheetId="9">#REF!</x:definedName>
    <x:definedName name="______SUM282" localSheetId="17">#REF!</x:definedName>
    <x:definedName name="______SUM282">#REF!</x:definedName>
    <x:definedName name="______SUM3" localSheetId="9">#REF!</x:definedName>
    <x:definedName name="______SUM3" localSheetId="17">#REF!</x:definedName>
    <x:definedName name="______SUM3">#REF!</x:definedName>
    <x:definedName name="______SUM4" localSheetId="9">#REF!</x:definedName>
    <x:definedName name="______SUM4" localSheetId="17">#REF!</x:definedName>
    <x:definedName name="______SUM4">#REF!</x:definedName>
    <x:definedName name="______tqc90" localSheetId="9">#REF!</x:definedName>
    <x:definedName name="______tqc90">#REF!</x:definedName>
    <x:definedName name="______tqc91" localSheetId="9">#REF!</x:definedName>
    <x:definedName name="______tqc91">#REF!</x:definedName>
    <x:definedName name="______tqc92" localSheetId="9">#REF!</x:definedName>
    <x:definedName name="______tqc92">#REF!</x:definedName>
    <x:definedName name="______tqc93" localSheetId="9">#REF!</x:definedName>
    <x:definedName name="______tqc93">#REF!</x:definedName>
    <x:definedName name="______tqc94" localSheetId="9">#REF!</x:definedName>
    <x:definedName name="______tqc94">#REF!</x:definedName>
    <x:definedName name="______tqc95" localSheetId="9">#REF!</x:definedName>
    <x:definedName name="______tqc95">#REF!</x:definedName>
    <x:definedName name="______tqc96" localSheetId="9">#REF!</x:definedName>
    <x:definedName name="______tqc96">#REF!</x:definedName>
    <x:definedName name="______tqc97" localSheetId="9">#REF!</x:definedName>
    <x:definedName name="______tqc97">#REF!</x:definedName>
    <x:definedName name="______tqc98" localSheetId="9">#REF!</x:definedName>
    <x:definedName name="______tqc98">#REF!</x:definedName>
    <x:definedName name="______tql90" localSheetId="9">#REF!</x:definedName>
    <x:definedName name="______tql90">#REF!</x:definedName>
    <x:definedName name="______tql91" localSheetId="9">#REF!</x:definedName>
    <x:definedName name="______tql91">#REF!</x:definedName>
    <x:definedName name="______tql92" localSheetId="9">#REF!</x:definedName>
    <x:definedName name="______tql92">#REF!</x:definedName>
    <x:definedName name="______tql93" localSheetId="9">#REF!</x:definedName>
    <x:definedName name="______tql93">#REF!</x:definedName>
    <x:definedName name="______tql94" localSheetId="9">#REF!</x:definedName>
    <x:definedName name="______tql94">#REF!</x:definedName>
    <x:definedName name="______tql95" localSheetId="9">#REF!</x:definedName>
    <x:definedName name="______tql95">#REF!</x:definedName>
    <x:definedName name="______tql96" localSheetId="9">#REF!</x:definedName>
    <x:definedName name="______tql96">#REF!</x:definedName>
    <x:definedName name="______tql97" localSheetId="9">#REF!</x:definedName>
    <x:definedName name="______tql97">#REF!</x:definedName>
    <x:definedName name="______tql98" localSheetId="9">#REF!</x:definedName>
    <x:definedName name="______tql98">#REF!</x:definedName>
    <x:definedName name="______tqs90" localSheetId="9">#REF!</x:definedName>
    <x:definedName name="______tqs90">#REF!</x:definedName>
    <x:definedName name="______tqs91" localSheetId="9">#REF!</x:definedName>
    <x:definedName name="______tqs91">#REF!</x:definedName>
    <x:definedName name="______tqs92" localSheetId="9">#REF!</x:definedName>
    <x:definedName name="______tqs92">#REF!</x:definedName>
    <x:definedName name="______tqs93" localSheetId="9">#REF!</x:definedName>
    <x:definedName name="______tqs93">#REF!</x:definedName>
    <x:definedName name="______tqs94" localSheetId="9">#REF!</x:definedName>
    <x:definedName name="______tqs94">#REF!</x:definedName>
    <x:definedName name="______tqs95" localSheetId="9">#REF!</x:definedName>
    <x:definedName name="______tqs95">#REF!</x:definedName>
    <x:definedName name="______tqs96" localSheetId="9">#REF!</x:definedName>
    <x:definedName name="______tqs96">#REF!</x:definedName>
    <x:definedName name="______tqs97" localSheetId="9">#REF!</x:definedName>
    <x:definedName name="______tqs97">#REF!</x:definedName>
    <x:definedName name="______tqs98" localSheetId="9">#REF!</x:definedName>
    <x:definedName name="______tqs98">#REF!</x:definedName>
    <x:definedName name="_____agr8690" localSheetId="9">#REF!</x:definedName>
    <x:definedName name="_____agr8690">#REF!</x:definedName>
    <x:definedName name="_____agr8790" localSheetId="9">#REF!</x:definedName>
    <x:definedName name="_____agr8790">#REF!</x:definedName>
    <x:definedName name="_____agr8791" localSheetId="9">#REF!</x:definedName>
    <x:definedName name="_____agr8791">#REF!</x:definedName>
    <x:definedName name="_____agr8890" localSheetId="9">#REF!</x:definedName>
    <x:definedName name="_____agr8890">#REF!</x:definedName>
    <x:definedName name="_____agr8891" localSheetId="9">#REF!</x:definedName>
    <x:definedName name="_____agr8891">#REF!</x:definedName>
    <x:definedName name="_____agr8892" localSheetId="9">#REF!</x:definedName>
    <x:definedName name="_____agr8892">#REF!</x:definedName>
    <x:definedName name="_____agr8990" localSheetId="9">#REF!</x:definedName>
    <x:definedName name="_____agr8990">#REF!</x:definedName>
    <x:definedName name="_____agr8991" localSheetId="9">#REF!</x:definedName>
    <x:definedName name="_____agr8991">#REF!</x:definedName>
    <x:definedName name="_____agr8992" localSheetId="9">#REF!</x:definedName>
    <x:definedName name="_____agr8992">#REF!</x:definedName>
    <x:definedName name="_____agr8993" localSheetId="9">#REF!</x:definedName>
    <x:definedName name="_____agr8993">#REF!</x:definedName>
    <x:definedName name="_____agr9091" localSheetId="9">#REF!</x:definedName>
    <x:definedName name="_____agr9091">#REF!</x:definedName>
    <x:definedName name="_____agr9092" localSheetId="9">#REF!</x:definedName>
    <x:definedName name="_____agr9092">#REF!</x:definedName>
    <x:definedName name="_____agr9093" localSheetId="9">#REF!</x:definedName>
    <x:definedName name="_____agr9093">#REF!</x:definedName>
    <x:definedName name="_____agr9094" localSheetId="9">#REF!</x:definedName>
    <x:definedName name="_____agr9094">#REF!</x:definedName>
    <x:definedName name="_____agr9192" localSheetId="9">#REF!</x:definedName>
    <x:definedName name="_____agr9192">#REF!</x:definedName>
    <x:definedName name="_____agr9193" localSheetId="9">#REF!</x:definedName>
    <x:definedName name="_____agr9193">#REF!</x:definedName>
    <x:definedName name="_____agr9194" localSheetId="9">#REF!</x:definedName>
    <x:definedName name="_____agr9194">#REF!</x:definedName>
    <x:definedName name="_____agr9195" localSheetId="9">#REF!</x:definedName>
    <x:definedName name="_____agr9195">#REF!</x:definedName>
    <x:definedName name="_____agr9293" localSheetId="9">#REF!</x:definedName>
    <x:definedName name="_____agr9293">#REF!</x:definedName>
    <x:definedName name="_____agr9294" localSheetId="9">#REF!</x:definedName>
    <x:definedName name="_____agr9294">#REF!</x:definedName>
    <x:definedName name="_____agr9295" localSheetId="9">#REF!</x:definedName>
    <x:definedName name="_____agr9295">#REF!</x:definedName>
    <x:definedName name="_____agr9296" localSheetId="9">#REF!</x:definedName>
    <x:definedName name="_____agr9296">#REF!</x:definedName>
    <x:definedName name="_____agr9394" localSheetId="9">#REF!</x:definedName>
    <x:definedName name="_____agr9394">#REF!</x:definedName>
    <x:definedName name="_____agr9395" localSheetId="9">#REF!</x:definedName>
    <x:definedName name="_____agr9395">#REF!</x:definedName>
    <x:definedName name="_____agr9396" localSheetId="9">#REF!</x:definedName>
    <x:definedName name="_____agr9396">#REF!</x:definedName>
    <x:definedName name="_____agr9397" localSheetId="9">#REF!</x:definedName>
    <x:definedName name="_____agr9397">#REF!</x:definedName>
    <x:definedName name="_____agr9495" localSheetId="9">#REF!</x:definedName>
    <x:definedName name="_____agr9495">#REF!</x:definedName>
    <x:definedName name="_____agr9496" localSheetId="9">#REF!</x:definedName>
    <x:definedName name="_____agr9496">#REF!</x:definedName>
    <x:definedName name="_____agr9497" localSheetId="9">#REF!</x:definedName>
    <x:definedName name="_____agr9497">#REF!</x:definedName>
    <x:definedName name="_____agr9498" localSheetId="9">#REF!</x:definedName>
    <x:definedName name="_____agr9498">#REF!</x:definedName>
    <x:definedName name="_____agr9596" localSheetId="9">#REF!</x:definedName>
    <x:definedName name="_____agr9596">#REF!</x:definedName>
    <x:definedName name="_____agr9597" localSheetId="9">#REF!</x:definedName>
    <x:definedName name="_____agr9597">#REF!</x:definedName>
    <x:definedName name="_____agr9598" localSheetId="9">#REF!</x:definedName>
    <x:definedName name="_____agr9598">#REF!</x:definedName>
    <x:definedName name="_____agr9697" localSheetId="9">#REF!</x:definedName>
    <x:definedName name="_____agr9697">#REF!</x:definedName>
    <x:definedName name="_____agr9698" localSheetId="9">#REF!</x:definedName>
    <x:definedName name="_____agr9698">#REF!</x:definedName>
    <x:definedName name="_____agr9798" localSheetId="9">#REF!</x:definedName>
    <x:definedName name="_____agr9798">#REF!</x:definedName>
    <x:definedName name="_____DAT1" localSheetId="9">#REF!</x:definedName>
    <x:definedName name="_____DAT1" localSheetId="17">#REF!</x:definedName>
    <x:definedName name="_____DAT1">#REF!</x:definedName>
    <x:definedName name="_____DAT10" localSheetId="17">#REF!</x:definedName>
    <x:definedName name="_____DAT10">#REF!</x:definedName>
    <x:definedName name="_____DAT11" localSheetId="17">#REF!</x:definedName>
    <x:definedName name="_____DAT11">#REF!</x:definedName>
    <x:definedName name="_____dat1111" localSheetId="9">#REF!</x:definedName>
    <x:definedName name="_____dat1111">#REF!</x:definedName>
    <x:definedName name="_____DAT12" localSheetId="17">#REF!</x:definedName>
    <x:definedName name="_____DAT12">#REF!</x:definedName>
    <x:definedName name="_____DAT13" localSheetId="17">#REF!</x:definedName>
    <x:definedName name="_____DAT13">#REF!</x:definedName>
    <x:definedName name="_____DAT14" localSheetId="17">#REF!</x:definedName>
    <x:definedName name="_____DAT14">#REF!</x:definedName>
    <x:definedName name="_____DAT15">#REF!</x:definedName>
    <x:definedName name="_____DAT16">#REF!</x:definedName>
    <x:definedName name="_____DAT17">#REF!</x:definedName>
    <x:definedName name="_____DAT18">#REF!</x:definedName>
    <x:definedName name="_____DAT19">#REF!</x:definedName>
    <x:definedName name="_____DAT2">#REF!</x:definedName>
    <x:definedName name="_____DAT3">#REF!</x:definedName>
    <x:definedName name="_____DAT4">#REF!</x:definedName>
    <x:definedName name="_____DAT5">#REF!</x:definedName>
    <x:definedName name="_____DAT6">#REF!</x:definedName>
    <x:definedName name="_____DAT7">#REF!</x:definedName>
    <x:definedName name="_____DAT8">#REF!</x:definedName>
    <x:definedName name="_____DAT9">#REF!</x:definedName>
    <x:definedName name="_____DGO2003" localSheetId="17">#REF!</x:definedName>
    <x:definedName name="_____DGO2003">#REF!</x:definedName>
    <x:definedName name="_____DGO2004" localSheetId="17">#REF!</x:definedName>
    <x:definedName name="_____DGO2004">#REF!</x:definedName>
    <x:definedName name="_____DGO2005" localSheetId="17">#REF!</x:definedName>
    <x:definedName name="_____DGO2005">#REF!</x:definedName>
    <x:definedName name="_____DGO2006">#REF!</x:definedName>
    <x:definedName name="_____DGO2007">#REF!</x:definedName>
    <x:definedName name="_____DGO2008">#REF!</x:definedName>
    <x:definedName name="_____H1" localSheetId="9">{"'Metretek HTML'!$A$7:$W$42"}</x:definedName>
    <x:definedName name="_____H1" localSheetId="15">{"'Metretek HTML'!$A$7:$W$42"}</x:definedName>
    <x:definedName name="_____H1" localSheetId="16">{"'Metretek HTML'!$A$7:$W$42"}</x:definedName>
    <x:definedName name="_____H1" localSheetId="17">{"'Metretek HTML'!$A$7:$W$42"}</x:definedName>
    <x:definedName name="_____H1">{"'Metretek HTML'!$A$7:$W$42"}</x:definedName>
    <x:definedName name="_____je1">#REF!</x:definedName>
    <x:definedName name="_____JE124">#REF!</x:definedName>
    <x:definedName name="_____JE13">#REF!</x:definedName>
    <x:definedName name="_____je14">#REF!</x:definedName>
    <x:definedName name="_____JE147">#REF!</x:definedName>
    <x:definedName name="_____JE16">#REF!</x:definedName>
    <x:definedName name="_____JE17">#REF!</x:definedName>
    <x:definedName name="_____je2" localSheetId="9">#REF!</x:definedName>
    <x:definedName name="_____je2">#REF!</x:definedName>
    <x:definedName name="_____JE220" localSheetId="17">#REF!</x:definedName>
    <x:definedName name="_____JE220">#REF!</x:definedName>
    <x:definedName name="_____JE230" localSheetId="17">#REF!</x:definedName>
    <x:definedName name="_____JE230">#REF!</x:definedName>
    <x:definedName name="_____JE234" localSheetId="17">#REF!</x:definedName>
    <x:definedName name="_____JE234">#REF!</x:definedName>
    <x:definedName name="_____JE236">#REF!</x:definedName>
    <x:definedName name="_____JE237">#REF!</x:definedName>
    <x:definedName name="_____JE24">#REF!</x:definedName>
    <x:definedName name="_____JE33">#REF!</x:definedName>
    <x:definedName name="_____New2">#REF!</x:definedName>
    <x:definedName name="_____New3">#REF!</x:definedName>
    <x:definedName name="_____New4">#REF!</x:definedName>
    <x:definedName name="_____PG1">#REF!</x:definedName>
    <x:definedName name="_____PG2">#REF!</x:definedName>
    <x:definedName name="_____PG3">#REF!</x:definedName>
    <x:definedName name="_____PG4">#REF!</x:definedName>
    <x:definedName name="_____PG5">#REF!</x:definedName>
    <x:definedName name="_____PG6">#REF!</x:definedName>
    <x:definedName name="_____qre84" localSheetId="9">#REF!</x:definedName>
    <x:definedName name="_____qre84">#REF!</x:definedName>
    <x:definedName name="_____qre8490" localSheetId="9">#REF!</x:definedName>
    <x:definedName name="_____qre8490">#REF!</x:definedName>
    <x:definedName name="_____qre8491" localSheetId="9">#REF!</x:definedName>
    <x:definedName name="_____qre8491">#REF!</x:definedName>
    <x:definedName name="_____qre8492" localSheetId="9">#REF!</x:definedName>
    <x:definedName name="_____qre8492">#REF!</x:definedName>
    <x:definedName name="_____qre8493" localSheetId="9">#REF!</x:definedName>
    <x:definedName name="_____qre8493">#REF!</x:definedName>
    <x:definedName name="_____qre8494" localSheetId="9">#REF!</x:definedName>
    <x:definedName name="_____qre8494">#REF!</x:definedName>
    <x:definedName name="_____qre8495" localSheetId="9">#REF!</x:definedName>
    <x:definedName name="_____qre8495">#REF!</x:definedName>
    <x:definedName name="_____qre8496" localSheetId="9">#REF!</x:definedName>
    <x:definedName name="_____qre8496">#REF!</x:definedName>
    <x:definedName name="_____qre8497" localSheetId="9">#REF!</x:definedName>
    <x:definedName name="_____qre8497">#REF!</x:definedName>
    <x:definedName name="_____qre8498" localSheetId="9">#REF!</x:definedName>
    <x:definedName name="_____qre8498">#REF!</x:definedName>
    <x:definedName name="_____qre85" localSheetId="9">#REF!</x:definedName>
    <x:definedName name="_____qre85">#REF!</x:definedName>
    <x:definedName name="_____qre8590" localSheetId="9">#REF!</x:definedName>
    <x:definedName name="_____qre8590">#REF!</x:definedName>
    <x:definedName name="_____qre8591" localSheetId="9">#REF!</x:definedName>
    <x:definedName name="_____qre8591">#REF!</x:definedName>
    <x:definedName name="_____qre8592" localSheetId="9">#REF!</x:definedName>
    <x:definedName name="_____qre8592">#REF!</x:definedName>
    <x:definedName name="_____qre8593" localSheetId="9">#REF!</x:definedName>
    <x:definedName name="_____qre8593">#REF!</x:definedName>
    <x:definedName name="_____qre8594" localSheetId="9">#REF!</x:definedName>
    <x:definedName name="_____qre8594">#REF!</x:definedName>
    <x:definedName name="_____qre8595" localSheetId="9">#REF!</x:definedName>
    <x:definedName name="_____qre8595">#REF!</x:definedName>
    <x:definedName name="_____qre8596" localSheetId="9">#REF!</x:definedName>
    <x:definedName name="_____qre8596">#REF!</x:definedName>
    <x:definedName name="_____qre8597" localSheetId="9">#REF!</x:definedName>
    <x:definedName name="_____qre8597">#REF!</x:definedName>
    <x:definedName name="_____qre8598" localSheetId="9">#REF!</x:definedName>
    <x:definedName name="_____qre8598">#REF!</x:definedName>
    <x:definedName name="_____qre86" localSheetId="9">#REF!</x:definedName>
    <x:definedName name="_____qre86">#REF!</x:definedName>
    <x:definedName name="_____qre8690" localSheetId="9">#REF!</x:definedName>
    <x:definedName name="_____qre8690">#REF!</x:definedName>
    <x:definedName name="_____qre8691" localSheetId="9">#REF!</x:definedName>
    <x:definedName name="_____qre8691">#REF!</x:definedName>
    <x:definedName name="_____qre8692" localSheetId="9">#REF!</x:definedName>
    <x:definedName name="_____qre8692">#REF!</x:definedName>
    <x:definedName name="_____qre8693" localSheetId="9">#REF!</x:definedName>
    <x:definedName name="_____qre8693">#REF!</x:definedName>
    <x:definedName name="_____qre8694" localSheetId="9">#REF!</x:definedName>
    <x:definedName name="_____qre8694">#REF!</x:definedName>
    <x:definedName name="_____qre8695" localSheetId="9">#REF!</x:definedName>
    <x:definedName name="_____qre8695">#REF!</x:definedName>
    <x:definedName name="_____qre8696" localSheetId="9">#REF!</x:definedName>
    <x:definedName name="_____qre8696">#REF!</x:definedName>
    <x:definedName name="_____qre8697" localSheetId="9">#REF!</x:definedName>
    <x:definedName name="_____qre8697">#REF!</x:definedName>
    <x:definedName name="_____qre8698" localSheetId="9">#REF!</x:definedName>
    <x:definedName name="_____qre8698">#REF!</x:definedName>
    <x:definedName name="_____qre87" localSheetId="9">#REF!</x:definedName>
    <x:definedName name="_____qre87">#REF!</x:definedName>
    <x:definedName name="_____qre8790" localSheetId="9">#REF!</x:definedName>
    <x:definedName name="_____qre8790">#REF!</x:definedName>
    <x:definedName name="_____qre8791" localSheetId="9">#REF!</x:definedName>
    <x:definedName name="_____qre8791">#REF!</x:definedName>
    <x:definedName name="_____qre8792" localSheetId="9">#REF!</x:definedName>
    <x:definedName name="_____qre8792">#REF!</x:definedName>
    <x:definedName name="_____qre8793" localSheetId="9">#REF!</x:definedName>
    <x:definedName name="_____qre8793">#REF!</x:definedName>
    <x:definedName name="_____qre8794" localSheetId="9">#REF!</x:definedName>
    <x:definedName name="_____qre8794">#REF!</x:definedName>
    <x:definedName name="_____qre8795" localSheetId="9">#REF!</x:definedName>
    <x:definedName name="_____qre8795">#REF!</x:definedName>
    <x:definedName name="_____qre8796" localSheetId="9">#REF!</x:definedName>
    <x:definedName name="_____qre8796">#REF!</x:definedName>
    <x:definedName name="_____qre8797" localSheetId="9">#REF!</x:definedName>
    <x:definedName name="_____qre8797">#REF!</x:definedName>
    <x:definedName name="_____qre8798" localSheetId="9">#REF!</x:definedName>
    <x:definedName name="_____qre8798">#REF!</x:definedName>
    <x:definedName name="_____qre88" localSheetId="9">#REF!</x:definedName>
    <x:definedName name="_____qre88">#REF!</x:definedName>
    <x:definedName name="_____qre8890" localSheetId="9">#REF!</x:definedName>
    <x:definedName name="_____qre8890">#REF!</x:definedName>
    <x:definedName name="_____qre8891" localSheetId="9">#REF!</x:definedName>
    <x:definedName name="_____qre8891">#REF!</x:definedName>
    <x:definedName name="_____qre8892" localSheetId="9">#REF!</x:definedName>
    <x:definedName name="_____qre8892">#REF!</x:definedName>
    <x:definedName name="_____qre8893" localSheetId="9">#REF!</x:definedName>
    <x:definedName name="_____qre8893">#REF!</x:definedName>
    <x:definedName name="_____qre8894" localSheetId="9">#REF!</x:definedName>
    <x:definedName name="_____qre8894">#REF!</x:definedName>
    <x:definedName name="_____qre8895" localSheetId="9">#REF!</x:definedName>
    <x:definedName name="_____qre8895">#REF!</x:definedName>
    <x:definedName name="_____qre8896" localSheetId="9">#REF!</x:definedName>
    <x:definedName name="_____qre8896">#REF!</x:definedName>
    <x:definedName name="_____qre8897" localSheetId="9">#REF!</x:definedName>
    <x:definedName name="_____qre8897">#REF!</x:definedName>
    <x:definedName name="_____qre8898" localSheetId="9">#REF!</x:definedName>
    <x:definedName name="_____qre8898">#REF!</x:definedName>
    <x:definedName name="_____qre89" localSheetId="9">#REF!</x:definedName>
    <x:definedName name="_____qre89">#REF!</x:definedName>
    <x:definedName name="_____qre90" localSheetId="9">#REF!</x:definedName>
    <x:definedName name="_____qre90">#REF!</x:definedName>
    <x:definedName name="_____qre91" localSheetId="9">#REF!</x:definedName>
    <x:definedName name="_____qre91">#REF!</x:definedName>
    <x:definedName name="_____qre92" localSheetId="9">#REF!</x:definedName>
    <x:definedName name="_____qre92">#REF!</x:definedName>
    <x:definedName name="_____qre93" localSheetId="9">#REF!</x:definedName>
    <x:definedName name="_____qre93">#REF!</x:definedName>
    <x:definedName name="_____qre94" localSheetId="9">#REF!</x:definedName>
    <x:definedName name="_____qre94">#REF!</x:definedName>
    <x:definedName name="_____qre95" localSheetId="9">#REF!</x:definedName>
    <x:definedName name="_____qre95">#REF!</x:definedName>
    <x:definedName name="_____qre96" localSheetId="9">#REF!</x:definedName>
    <x:definedName name="_____qre96">#REF!</x:definedName>
    <x:definedName name="_____qre97" localSheetId="9">#REF!</x:definedName>
    <x:definedName name="_____qre97">#REF!</x:definedName>
    <x:definedName name="_____qre98" localSheetId="9">#REF!</x:definedName>
    <x:definedName name="_____qre98">#REF!</x:definedName>
    <x:definedName name="_____SUM282" localSheetId="9">#REF!</x:definedName>
    <x:definedName name="_____SUM282" localSheetId="17">#REF!</x:definedName>
    <x:definedName name="_____SUM282">#REF!</x:definedName>
    <x:definedName name="_____SUM3" localSheetId="9">#REF!</x:definedName>
    <x:definedName name="_____SUM3" localSheetId="17">#REF!</x:definedName>
    <x:definedName name="_____SUM3">#REF!</x:definedName>
    <x:definedName name="_____SUM4" localSheetId="9">#REF!</x:definedName>
    <x:definedName name="_____SUM4" localSheetId="17">#REF!</x:definedName>
    <x:definedName name="_____SUM4">#REF!</x:definedName>
    <x:definedName name="_____tqc90" localSheetId="9">#REF!</x:definedName>
    <x:definedName name="_____tqc90">#REF!</x:definedName>
    <x:definedName name="_____tqc91" localSheetId="9">#REF!</x:definedName>
    <x:definedName name="_____tqc91">#REF!</x:definedName>
    <x:definedName name="_____tqc92" localSheetId="9">#REF!</x:definedName>
    <x:definedName name="_____tqc92">#REF!</x:definedName>
    <x:definedName name="_____tqc93" localSheetId="9">#REF!</x:definedName>
    <x:definedName name="_____tqc93">#REF!</x:definedName>
    <x:definedName name="_____tqc94" localSheetId="9">#REF!</x:definedName>
    <x:definedName name="_____tqc94">#REF!</x:definedName>
    <x:definedName name="_____tqc95" localSheetId="9">#REF!</x:definedName>
    <x:definedName name="_____tqc95">#REF!</x:definedName>
    <x:definedName name="_____tqc96" localSheetId="9">#REF!</x:definedName>
    <x:definedName name="_____tqc96">#REF!</x:definedName>
    <x:definedName name="_____tqc97" localSheetId="9">#REF!</x:definedName>
    <x:definedName name="_____tqc97">#REF!</x:definedName>
    <x:definedName name="_____tqc98" localSheetId="9">#REF!</x:definedName>
    <x:definedName name="_____tqc98">#REF!</x:definedName>
    <x:definedName name="_____tql90" localSheetId="9">#REF!</x:definedName>
    <x:definedName name="_____tql90">#REF!</x:definedName>
    <x:definedName name="_____tql91" localSheetId="9">#REF!</x:definedName>
    <x:definedName name="_____tql91">#REF!</x:definedName>
    <x:definedName name="_____tql92" localSheetId="9">#REF!</x:definedName>
    <x:definedName name="_____tql92">#REF!</x:definedName>
    <x:definedName name="_____tql93" localSheetId="9">#REF!</x:definedName>
    <x:definedName name="_____tql93">#REF!</x:definedName>
    <x:definedName name="_____tql94" localSheetId="9">#REF!</x:definedName>
    <x:definedName name="_____tql94">#REF!</x:definedName>
    <x:definedName name="_____tql95" localSheetId="9">#REF!</x:definedName>
    <x:definedName name="_____tql95">#REF!</x:definedName>
    <x:definedName name="_____tql96" localSheetId="9">#REF!</x:definedName>
    <x:definedName name="_____tql96">#REF!</x:definedName>
    <x:definedName name="_____tql97" localSheetId="9">#REF!</x:definedName>
    <x:definedName name="_____tql97">#REF!</x:definedName>
    <x:definedName name="_____tql98" localSheetId="9">#REF!</x:definedName>
    <x:definedName name="_____tql98">#REF!</x:definedName>
    <x:definedName name="_____tqs90" localSheetId="9">#REF!</x:definedName>
    <x:definedName name="_____tqs90">#REF!</x:definedName>
    <x:definedName name="_____tqs91" localSheetId="9">#REF!</x:definedName>
    <x:definedName name="_____tqs91">#REF!</x:definedName>
    <x:definedName name="_____tqs92" localSheetId="9">#REF!</x:definedName>
    <x:definedName name="_____tqs92">#REF!</x:definedName>
    <x:definedName name="_____tqs93" localSheetId="9">#REF!</x:definedName>
    <x:definedName name="_____tqs93">#REF!</x:definedName>
    <x:definedName name="_____tqs94" localSheetId="9">#REF!</x:definedName>
    <x:definedName name="_____tqs94">#REF!</x:definedName>
    <x:definedName name="_____tqs95" localSheetId="9">#REF!</x:definedName>
    <x:definedName name="_____tqs95">#REF!</x:definedName>
    <x:definedName name="_____tqs96" localSheetId="9">#REF!</x:definedName>
    <x:definedName name="_____tqs96">#REF!</x:definedName>
    <x:definedName name="_____tqs97" localSheetId="9">#REF!</x:definedName>
    <x:definedName name="_____tqs97">#REF!</x:definedName>
    <x:definedName name="_____tqs98" localSheetId="9">#REF!</x:definedName>
    <x:definedName name="_____tqs98">#REF!</x:definedName>
    <x:definedName name="____agr8690" localSheetId="9">#REF!</x:definedName>
    <x:definedName name="____agr8690">#REF!</x:definedName>
    <x:definedName name="____agr8790" localSheetId="9">#REF!</x:definedName>
    <x:definedName name="____agr8790">#REF!</x:definedName>
    <x:definedName name="____agr8791" localSheetId="9">#REF!</x:definedName>
    <x:definedName name="____agr8791">#REF!</x:definedName>
    <x:definedName name="____agr8890" localSheetId="9">#REF!</x:definedName>
    <x:definedName name="____agr8890">#REF!</x:definedName>
    <x:definedName name="____agr8891" localSheetId="9">#REF!</x:definedName>
    <x:definedName name="____agr8891">#REF!</x:definedName>
    <x:definedName name="____agr8892" localSheetId="9">#REF!</x:definedName>
    <x:definedName name="____agr8892">#REF!</x:definedName>
    <x:definedName name="____agr8990" localSheetId="9">#REF!</x:definedName>
    <x:definedName name="____agr8990">#REF!</x:definedName>
    <x:definedName name="____agr8991" localSheetId="9">#REF!</x:definedName>
    <x:definedName name="____agr8991">#REF!</x:definedName>
    <x:definedName name="____agr8992" localSheetId="9">#REF!</x:definedName>
    <x:definedName name="____agr8992">#REF!</x:definedName>
    <x:definedName name="____agr8993" localSheetId="9">#REF!</x:definedName>
    <x:definedName name="____agr8993">#REF!</x:definedName>
    <x:definedName name="____agr9091" localSheetId="9">#REF!</x:definedName>
    <x:definedName name="____agr9091">#REF!</x:definedName>
    <x:definedName name="____agr9092" localSheetId="9">#REF!</x:definedName>
    <x:definedName name="____agr9092">#REF!</x:definedName>
    <x:definedName name="____agr9093" localSheetId="9">#REF!</x:definedName>
    <x:definedName name="____agr9093">#REF!</x:definedName>
    <x:definedName name="____agr9094" localSheetId="9">#REF!</x:definedName>
    <x:definedName name="____agr9094">#REF!</x:definedName>
    <x:definedName name="____agr9192" localSheetId="9">#REF!</x:definedName>
    <x:definedName name="____agr9192">#REF!</x:definedName>
    <x:definedName name="____agr9193" localSheetId="9">#REF!</x:definedName>
    <x:definedName name="____agr9193">#REF!</x:definedName>
    <x:definedName name="____agr9194" localSheetId="9">#REF!</x:definedName>
    <x:definedName name="____agr9194">#REF!</x:definedName>
    <x:definedName name="____agr9195" localSheetId="9">#REF!</x:definedName>
    <x:definedName name="____agr9195">#REF!</x:definedName>
    <x:definedName name="____agr9293" localSheetId="9">#REF!</x:definedName>
    <x:definedName name="____agr9293">#REF!</x:definedName>
    <x:definedName name="____agr9294" localSheetId="9">#REF!</x:definedName>
    <x:definedName name="____agr9294">#REF!</x:definedName>
    <x:definedName name="____agr9295" localSheetId="9">#REF!</x:definedName>
    <x:definedName name="____agr9295">#REF!</x:definedName>
    <x:definedName name="____agr9296" localSheetId="9">#REF!</x:definedName>
    <x:definedName name="____agr9296">#REF!</x:definedName>
    <x:definedName name="____agr9394" localSheetId="9">#REF!</x:definedName>
    <x:definedName name="____agr9394">#REF!</x:definedName>
    <x:definedName name="____agr9395" localSheetId="9">#REF!</x:definedName>
    <x:definedName name="____agr9395">#REF!</x:definedName>
    <x:definedName name="____agr9396" localSheetId="9">#REF!</x:definedName>
    <x:definedName name="____agr9396">#REF!</x:definedName>
    <x:definedName name="____agr9397" localSheetId="9">#REF!</x:definedName>
    <x:definedName name="____agr9397">#REF!</x:definedName>
    <x:definedName name="____agr9495" localSheetId="9">#REF!</x:definedName>
    <x:definedName name="____agr9495">#REF!</x:definedName>
    <x:definedName name="____agr9496" localSheetId="9">#REF!</x:definedName>
    <x:definedName name="____agr9496">#REF!</x:definedName>
    <x:definedName name="____agr9497" localSheetId="9">#REF!</x:definedName>
    <x:definedName name="____agr9497">#REF!</x:definedName>
    <x:definedName name="____agr9498" localSheetId="9">#REF!</x:definedName>
    <x:definedName name="____agr9498">#REF!</x:definedName>
    <x:definedName name="____agr9596" localSheetId="9">#REF!</x:definedName>
    <x:definedName name="____agr9596">#REF!</x:definedName>
    <x:definedName name="____agr9597" localSheetId="9">#REF!</x:definedName>
    <x:definedName name="____agr9597">#REF!</x:definedName>
    <x:definedName name="____agr9598" localSheetId="9">#REF!</x:definedName>
    <x:definedName name="____agr9598">#REF!</x:definedName>
    <x:definedName name="____agr9697" localSheetId="9">#REF!</x:definedName>
    <x:definedName name="____agr9697">#REF!</x:definedName>
    <x:definedName name="____agr9698" localSheetId="9">#REF!</x:definedName>
    <x:definedName name="____agr9698">#REF!</x:definedName>
    <x:definedName name="____agr9798" localSheetId="9">#REF!</x:definedName>
    <x:definedName name="____agr9798">#REF!</x:definedName>
    <x:definedName name="____DAT1" localSheetId="17">#REF!</x:definedName>
    <x:definedName name="____DAT1">#REF!</x:definedName>
    <x:definedName name="____DAT10" localSheetId="17">#REF!</x:definedName>
    <x:definedName name="____DAT10">#REF!</x:definedName>
    <x:definedName name="____DAT11">#REF!</x:definedName>
    <x:definedName name="____dat1111" localSheetId="9">#REF!</x:definedName>
    <x:definedName name="____dat1111">#REF!</x:definedName>
    <x:definedName name="____DAT12" localSheetId="17">#REF!</x:definedName>
    <x:definedName name="____DAT12">#REF!</x:definedName>
    <x:definedName name="____DAT13" localSheetId="17">#REF!</x:definedName>
    <x:definedName name="____DAT13">#REF!</x:definedName>
    <x:definedName name="____DAT14" localSheetId="17">#REF!</x:definedName>
    <x:definedName name="____DAT14">#REF!</x:definedName>
    <x:definedName name="____DAT15">#REF!</x:definedName>
    <x:definedName name="____DAT16">#REF!</x:definedName>
    <x:definedName name="____DAT17">#REF!</x:definedName>
    <x:definedName name="____DAT18">#REF!</x:definedName>
    <x:definedName name="____DAT19">#REF!</x:definedName>
    <x:definedName name="____DAT2" localSheetId="17">#REF!</x:definedName>
    <x:definedName name="____DAT2">#REF!</x:definedName>
    <x:definedName name="____DAT3" localSheetId="17">#REF!</x:definedName>
    <x:definedName name="____DAT3">#REF!</x:definedName>
    <x:definedName name="____DAT4">#REF!</x:definedName>
    <x:definedName name="____DAT5">#REF!</x:definedName>
    <x:definedName name="____DAT6">#REF!</x:definedName>
    <x:definedName name="____DAT7">#REF!</x:definedName>
    <x:definedName name="____DAT8">#REF!</x:definedName>
    <x:definedName name="____DAT9">#REF!</x:definedName>
    <x:definedName name="____DGO2003">#REF!</x:definedName>
    <x:definedName name="____DGO2004">#REF!</x:definedName>
    <x:definedName name="____DGO2005">#REF!</x:definedName>
    <x:definedName name="____DGO2006">#REF!</x:definedName>
    <x:definedName name="____DGO2007">#REF!</x:definedName>
    <x:definedName name="____DGO2008">#REF!</x:definedName>
    <x:definedName name="____gas2">#REF!</x:definedName>
    <x:definedName name="____gas2006">#REF!</x:definedName>
    <x:definedName name="____H1" localSheetId="9">{"'Metretek HTML'!$A$7:$W$42"}</x:definedName>
    <x:definedName name="____H1" localSheetId="15">{"'Metretek HTML'!$A$7:$W$42"}</x:definedName>
    <x:definedName name="____H1" localSheetId="16">{"'Metretek HTML'!$A$7:$W$42"}</x:definedName>
    <x:definedName name="____H1" localSheetId="17">{"'Metretek HTML'!$A$7:$W$42"}</x:definedName>
    <x:definedName name="____H1">{"'Metretek HTML'!$A$7:$W$42"}</x:definedName>
    <x:definedName name="____je1">#REF!</x:definedName>
    <x:definedName name="____JE124">#REF!</x:definedName>
    <x:definedName name="____JE13">#REF!</x:definedName>
    <x:definedName name="____je14">#REF!</x:definedName>
    <x:definedName name="____JE147">#REF!</x:definedName>
    <x:definedName name="____JE16">#REF!</x:definedName>
    <x:definedName name="____JE17">#REF!</x:definedName>
    <x:definedName name="____je2" localSheetId="9">#REF!</x:definedName>
    <x:definedName name="____je2">#REF!</x:definedName>
    <x:definedName name="____JE220" localSheetId="17">#REF!</x:definedName>
    <x:definedName name="____JE220">#REF!</x:definedName>
    <x:definedName name="____JE230" localSheetId="17">#REF!</x:definedName>
    <x:definedName name="____JE230">#REF!</x:definedName>
    <x:definedName name="____JE234" localSheetId="17">#REF!</x:definedName>
    <x:definedName name="____JE234">#REF!</x:definedName>
    <x:definedName name="____JE236">#REF!</x:definedName>
    <x:definedName name="____JE237">#REF!</x:definedName>
    <x:definedName name="____JE24">#REF!</x:definedName>
    <x:definedName name="____JE33">#REF!</x:definedName>
    <x:definedName name="____New2">#REF!</x:definedName>
    <x:definedName name="____New3">#REF!</x:definedName>
    <x:definedName name="____New4">#REF!</x:definedName>
    <x:definedName name="____PG1">#REF!</x:definedName>
    <x:definedName name="____PG2">#REF!</x:definedName>
    <x:definedName name="____PG3">#REF!</x:definedName>
    <x:definedName name="____PG4">#REF!</x:definedName>
    <x:definedName name="____PG5">#REF!</x:definedName>
    <x:definedName name="____PG6">#REF!</x:definedName>
    <x:definedName name="____qre84" localSheetId="9">#REF!</x:definedName>
    <x:definedName name="____qre84">#REF!</x:definedName>
    <x:definedName name="____qre8490" localSheetId="9">#REF!</x:definedName>
    <x:definedName name="____qre8490">#REF!</x:definedName>
    <x:definedName name="____qre8491" localSheetId="9">#REF!</x:definedName>
    <x:definedName name="____qre8491">#REF!</x:definedName>
    <x:definedName name="____qre8492" localSheetId="9">#REF!</x:definedName>
    <x:definedName name="____qre8492">#REF!</x:definedName>
    <x:definedName name="____qre8493" localSheetId="9">#REF!</x:definedName>
    <x:definedName name="____qre8493">#REF!</x:definedName>
    <x:definedName name="____qre8494" localSheetId="9">#REF!</x:definedName>
    <x:definedName name="____qre8494">#REF!</x:definedName>
    <x:definedName name="____qre8495" localSheetId="9">#REF!</x:definedName>
    <x:definedName name="____qre8495">#REF!</x:definedName>
    <x:definedName name="____qre8496" localSheetId="9">#REF!</x:definedName>
    <x:definedName name="____qre8496">#REF!</x:definedName>
    <x:definedName name="____qre8497" localSheetId="9">#REF!</x:definedName>
    <x:definedName name="____qre8497">#REF!</x:definedName>
    <x:definedName name="____qre8498" localSheetId="9">#REF!</x:definedName>
    <x:definedName name="____qre8498">#REF!</x:definedName>
    <x:definedName name="____qre85" localSheetId="9">#REF!</x:definedName>
    <x:definedName name="____qre85">#REF!</x:definedName>
    <x:definedName name="____qre8590" localSheetId="9">#REF!</x:definedName>
    <x:definedName name="____qre8590">#REF!</x:definedName>
    <x:definedName name="____qre8591" localSheetId="9">#REF!</x:definedName>
    <x:definedName name="____qre8591">#REF!</x:definedName>
    <x:definedName name="____qre8592" localSheetId="9">#REF!</x:definedName>
    <x:definedName name="____qre8592">#REF!</x:definedName>
    <x:definedName name="____qre8593" localSheetId="9">#REF!</x:definedName>
    <x:definedName name="____qre8593">#REF!</x:definedName>
    <x:definedName name="____qre8594" localSheetId="9">#REF!</x:definedName>
    <x:definedName name="____qre8594">#REF!</x:definedName>
    <x:definedName name="____qre8595" localSheetId="9">#REF!</x:definedName>
    <x:definedName name="____qre8595">#REF!</x:definedName>
    <x:definedName name="____qre8596" localSheetId="9">#REF!</x:definedName>
    <x:definedName name="____qre8596">#REF!</x:definedName>
    <x:definedName name="____qre8597" localSheetId="9">#REF!</x:definedName>
    <x:definedName name="____qre8597">#REF!</x:definedName>
    <x:definedName name="____qre8598" localSheetId="9">#REF!</x:definedName>
    <x:definedName name="____qre8598">#REF!</x:definedName>
    <x:definedName name="____qre86" localSheetId="9">#REF!</x:definedName>
    <x:definedName name="____qre86">#REF!</x:definedName>
    <x:definedName name="____qre8690" localSheetId="9">#REF!</x:definedName>
    <x:definedName name="____qre8690">#REF!</x:definedName>
    <x:definedName name="____qre8691" localSheetId="9">#REF!</x:definedName>
    <x:definedName name="____qre8691">#REF!</x:definedName>
    <x:definedName name="____qre8692" localSheetId="9">#REF!</x:definedName>
    <x:definedName name="____qre8692">#REF!</x:definedName>
    <x:definedName name="____qre8693" localSheetId="9">#REF!</x:definedName>
    <x:definedName name="____qre8693">#REF!</x:definedName>
    <x:definedName name="____qre8694" localSheetId="9">#REF!</x:definedName>
    <x:definedName name="____qre8694">#REF!</x:definedName>
    <x:definedName name="____qre8695" localSheetId="9">#REF!</x:definedName>
    <x:definedName name="____qre8695">#REF!</x:definedName>
    <x:definedName name="____qre8696" localSheetId="9">#REF!</x:definedName>
    <x:definedName name="____qre8696">#REF!</x:definedName>
    <x:definedName name="____qre8697" localSheetId="9">#REF!</x:definedName>
    <x:definedName name="____qre8697">#REF!</x:definedName>
    <x:definedName name="____qre8698" localSheetId="9">#REF!</x:definedName>
    <x:definedName name="____qre8698">#REF!</x:definedName>
    <x:definedName name="____qre87" localSheetId="9">#REF!</x:definedName>
    <x:definedName name="____qre87">#REF!</x:definedName>
    <x:definedName name="____qre8790" localSheetId="9">#REF!</x:definedName>
    <x:definedName name="____qre8790">#REF!</x:definedName>
    <x:definedName name="____qre8791" localSheetId="9">#REF!</x:definedName>
    <x:definedName name="____qre8791">#REF!</x:definedName>
    <x:definedName name="____qre8792" localSheetId="9">#REF!</x:definedName>
    <x:definedName name="____qre8792">#REF!</x:definedName>
    <x:definedName name="____qre8793" localSheetId="9">#REF!</x:definedName>
    <x:definedName name="____qre8793">#REF!</x:definedName>
    <x:definedName name="____qre8794" localSheetId="9">#REF!</x:definedName>
    <x:definedName name="____qre8794">#REF!</x:definedName>
    <x:definedName name="____qre8795" localSheetId="9">#REF!</x:definedName>
    <x:definedName name="____qre8795">#REF!</x:definedName>
    <x:definedName name="____qre8796" localSheetId="9">#REF!</x:definedName>
    <x:definedName name="____qre8796">#REF!</x:definedName>
    <x:definedName name="____qre8797" localSheetId="9">#REF!</x:definedName>
    <x:definedName name="____qre8797">#REF!</x:definedName>
    <x:definedName name="____qre8798" localSheetId="9">#REF!</x:definedName>
    <x:definedName name="____qre8798">#REF!</x:definedName>
    <x:definedName name="____qre88" localSheetId="9">#REF!</x:definedName>
    <x:definedName name="____qre88">#REF!</x:definedName>
    <x:definedName name="____qre8890" localSheetId="9">#REF!</x:definedName>
    <x:definedName name="____qre8890">#REF!</x:definedName>
    <x:definedName name="____qre8891" localSheetId="9">#REF!</x:definedName>
    <x:definedName name="____qre8891">#REF!</x:definedName>
    <x:definedName name="____qre8892" localSheetId="9">#REF!</x:definedName>
    <x:definedName name="____qre8892">#REF!</x:definedName>
    <x:definedName name="____qre8893" localSheetId="9">#REF!</x:definedName>
    <x:definedName name="____qre8893">#REF!</x:definedName>
    <x:definedName name="____qre8894" localSheetId="9">#REF!</x:definedName>
    <x:definedName name="____qre8894">#REF!</x:definedName>
    <x:definedName name="____qre8895" localSheetId="9">#REF!</x:definedName>
    <x:definedName name="____qre8895">#REF!</x:definedName>
    <x:definedName name="____qre8896" localSheetId="9">#REF!</x:definedName>
    <x:definedName name="____qre8896">#REF!</x:definedName>
    <x:definedName name="____qre8897" localSheetId="9">#REF!</x:definedName>
    <x:definedName name="____qre8897">#REF!</x:definedName>
    <x:definedName name="____qre8898" localSheetId="9">#REF!</x:definedName>
    <x:definedName name="____qre8898">#REF!</x:definedName>
    <x:definedName name="____qre89" localSheetId="9">#REF!</x:definedName>
    <x:definedName name="____qre89">#REF!</x:definedName>
    <x:definedName name="____qre90" localSheetId="9">#REF!</x:definedName>
    <x:definedName name="____qre90">#REF!</x:definedName>
    <x:definedName name="____qre91" localSheetId="9">#REF!</x:definedName>
    <x:definedName name="____qre91">#REF!</x:definedName>
    <x:definedName name="____qre92" localSheetId="9">#REF!</x:definedName>
    <x:definedName name="____qre92">#REF!</x:definedName>
    <x:definedName name="____qre93" localSheetId="9">#REF!</x:definedName>
    <x:definedName name="____qre93">#REF!</x:definedName>
    <x:definedName name="____qre94" localSheetId="9">#REF!</x:definedName>
    <x:definedName name="____qre94">#REF!</x:definedName>
    <x:definedName name="____qre95" localSheetId="9">#REF!</x:definedName>
    <x:definedName name="____qre95">#REF!</x:definedName>
    <x:definedName name="____qre96" localSheetId="9">#REF!</x:definedName>
    <x:definedName name="____qre96">#REF!</x:definedName>
    <x:definedName name="____qre97" localSheetId="9">#REF!</x:definedName>
    <x:definedName name="____qre97">#REF!</x:definedName>
    <x:definedName name="____qre98" localSheetId="9">#REF!</x:definedName>
    <x:definedName name="____qre98">#REF!</x:definedName>
    <x:definedName name="____SUM282" localSheetId="9">#REF!</x:definedName>
    <x:definedName name="____SUM282" localSheetId="17">#REF!</x:definedName>
    <x:definedName name="____SUM282">#REF!</x:definedName>
    <x:definedName name="____SUM3" localSheetId="9">#REF!</x:definedName>
    <x:definedName name="____SUM3" localSheetId="17">#REF!</x:definedName>
    <x:definedName name="____SUM3">#REF!</x:definedName>
    <x:definedName name="____SUM4" localSheetId="9">#REF!</x:definedName>
    <x:definedName name="____SUM4" localSheetId="17">#REF!</x:definedName>
    <x:definedName name="____SUM4">#REF!</x:definedName>
    <x:definedName name="____tqc90" localSheetId="9">#REF!</x:definedName>
    <x:definedName name="____tqc90">#REF!</x:definedName>
    <x:definedName name="____tqc91" localSheetId="9">#REF!</x:definedName>
    <x:definedName name="____tqc91">#REF!</x:definedName>
    <x:definedName name="____tqc92" localSheetId="9">#REF!</x:definedName>
    <x:definedName name="____tqc92">#REF!</x:definedName>
    <x:definedName name="____tqc93" localSheetId="9">#REF!</x:definedName>
    <x:definedName name="____tqc93">#REF!</x:definedName>
    <x:definedName name="____tqc94" localSheetId="9">#REF!</x:definedName>
    <x:definedName name="____tqc94">#REF!</x:definedName>
    <x:definedName name="____tqc95" localSheetId="9">#REF!</x:definedName>
    <x:definedName name="____tqc95">#REF!</x:definedName>
    <x:definedName name="____tqc96" localSheetId="9">#REF!</x:definedName>
    <x:definedName name="____tqc96">#REF!</x:definedName>
    <x:definedName name="____tqc97" localSheetId="9">#REF!</x:definedName>
    <x:definedName name="____tqc97">#REF!</x:definedName>
    <x:definedName name="____tqc98" localSheetId="9">#REF!</x:definedName>
    <x:definedName name="____tqc98">#REF!</x:definedName>
    <x:definedName name="____tql90" localSheetId="9">#REF!</x:definedName>
    <x:definedName name="____tql90">#REF!</x:definedName>
    <x:definedName name="____tql91" localSheetId="9">#REF!</x:definedName>
    <x:definedName name="____tql91">#REF!</x:definedName>
    <x:definedName name="____tql92" localSheetId="9">#REF!</x:definedName>
    <x:definedName name="____tql92">#REF!</x:definedName>
    <x:definedName name="____tql93" localSheetId="9">#REF!</x:definedName>
    <x:definedName name="____tql93">#REF!</x:definedName>
    <x:definedName name="____tql94" localSheetId="9">#REF!</x:definedName>
    <x:definedName name="____tql94">#REF!</x:definedName>
    <x:definedName name="____tql95" localSheetId="9">#REF!</x:definedName>
    <x:definedName name="____tql95">#REF!</x:definedName>
    <x:definedName name="____tql96" localSheetId="9">#REF!</x:definedName>
    <x:definedName name="____tql96">#REF!</x:definedName>
    <x:definedName name="____tql97" localSheetId="9">#REF!</x:definedName>
    <x:definedName name="____tql97">#REF!</x:definedName>
    <x:definedName name="____tql98" localSheetId="9">#REF!</x:definedName>
    <x:definedName name="____tql98">#REF!</x:definedName>
    <x:definedName name="____tqs90" localSheetId="9">#REF!</x:definedName>
    <x:definedName name="____tqs90">#REF!</x:definedName>
    <x:definedName name="____tqs91" localSheetId="9">#REF!</x:definedName>
    <x:definedName name="____tqs91">#REF!</x:definedName>
    <x:definedName name="____tqs92" localSheetId="9">#REF!</x:definedName>
    <x:definedName name="____tqs92">#REF!</x:definedName>
    <x:definedName name="____tqs93" localSheetId="9">#REF!</x:definedName>
    <x:definedName name="____tqs93">#REF!</x:definedName>
    <x:definedName name="____tqs94" localSheetId="9">#REF!</x:definedName>
    <x:definedName name="____tqs94">#REF!</x:definedName>
    <x:definedName name="____tqs95" localSheetId="9">#REF!</x:definedName>
    <x:definedName name="____tqs95">#REF!</x:definedName>
    <x:definedName name="____tqs96" localSheetId="9">#REF!</x:definedName>
    <x:definedName name="____tqs96">#REF!</x:definedName>
    <x:definedName name="____tqs97" localSheetId="9">#REF!</x:definedName>
    <x:definedName name="____tqs97">#REF!</x:definedName>
    <x:definedName name="____tqs98" localSheetId="9">#REF!</x:definedName>
    <x:definedName name="____tqs98">#REF!</x:definedName>
    <x:definedName name="___agr8690" localSheetId="9">#REF!</x:definedName>
    <x:definedName name="___agr8690">#REF!</x:definedName>
    <x:definedName name="___agr8790" localSheetId="9">#REF!</x:definedName>
    <x:definedName name="___agr8790">#REF!</x:definedName>
    <x:definedName name="___agr8791" localSheetId="9">#REF!</x:definedName>
    <x:definedName name="___agr8791">#REF!</x:definedName>
    <x:definedName name="___agr8890" localSheetId="9">#REF!</x:definedName>
    <x:definedName name="___agr8890">#REF!</x:definedName>
    <x:definedName name="___agr8891" localSheetId="9">#REF!</x:definedName>
    <x:definedName name="___agr8891">#REF!</x:definedName>
    <x:definedName name="___agr8892" localSheetId="9">#REF!</x:definedName>
    <x:definedName name="___agr8892">#REF!</x:definedName>
    <x:definedName name="___agr8990" localSheetId="9">#REF!</x:definedName>
    <x:definedName name="___agr8990">#REF!</x:definedName>
    <x:definedName name="___agr8991" localSheetId="9">#REF!</x:definedName>
    <x:definedName name="___agr8991">#REF!</x:definedName>
    <x:definedName name="___agr8992" localSheetId="9">#REF!</x:definedName>
    <x:definedName name="___agr8992">#REF!</x:definedName>
    <x:definedName name="___agr8993" localSheetId="9">#REF!</x:definedName>
    <x:definedName name="___agr8993">#REF!</x:definedName>
    <x:definedName name="___agr9091" localSheetId="9">#REF!</x:definedName>
    <x:definedName name="___agr9091">#REF!</x:definedName>
    <x:definedName name="___agr9092" localSheetId="9">#REF!</x:definedName>
    <x:definedName name="___agr9092">#REF!</x:definedName>
    <x:definedName name="___agr9093" localSheetId="9">#REF!</x:definedName>
    <x:definedName name="___agr9093">#REF!</x:definedName>
    <x:definedName name="___agr9094" localSheetId="9">#REF!</x:definedName>
    <x:definedName name="___agr9094">#REF!</x:definedName>
    <x:definedName name="___agr9192" localSheetId="9">#REF!</x:definedName>
    <x:definedName name="___agr9192">#REF!</x:definedName>
    <x:definedName name="___agr9193" localSheetId="9">#REF!</x:definedName>
    <x:definedName name="___agr9193">#REF!</x:definedName>
    <x:definedName name="___agr9194" localSheetId="9">#REF!</x:definedName>
    <x:definedName name="___agr9194">#REF!</x:definedName>
    <x:definedName name="___agr9195" localSheetId="9">#REF!</x:definedName>
    <x:definedName name="___agr9195">#REF!</x:definedName>
    <x:definedName name="___agr9293" localSheetId="9">#REF!</x:definedName>
    <x:definedName name="___agr9293">#REF!</x:definedName>
    <x:definedName name="___agr9294" localSheetId="9">#REF!</x:definedName>
    <x:definedName name="___agr9294">#REF!</x:definedName>
    <x:definedName name="___agr9295" localSheetId="9">#REF!</x:definedName>
    <x:definedName name="___agr9295">#REF!</x:definedName>
    <x:definedName name="___agr9296" localSheetId="9">#REF!</x:definedName>
    <x:definedName name="___agr9296">#REF!</x:definedName>
    <x:definedName name="___agr9394" localSheetId="9">#REF!</x:definedName>
    <x:definedName name="___agr9394">#REF!</x:definedName>
    <x:definedName name="___agr9395" localSheetId="9">#REF!</x:definedName>
    <x:definedName name="___agr9395">#REF!</x:definedName>
    <x:definedName name="___agr9396" localSheetId="9">#REF!</x:definedName>
    <x:definedName name="___agr9396">#REF!</x:definedName>
    <x:definedName name="___agr9397" localSheetId="9">#REF!</x:definedName>
    <x:definedName name="___agr9397">#REF!</x:definedName>
    <x:definedName name="___agr9495" localSheetId="9">#REF!</x:definedName>
    <x:definedName name="___agr9495">#REF!</x:definedName>
    <x:definedName name="___agr9496" localSheetId="9">#REF!</x:definedName>
    <x:definedName name="___agr9496">#REF!</x:definedName>
    <x:definedName name="___agr9497" localSheetId="9">#REF!</x:definedName>
    <x:definedName name="___agr9497">#REF!</x:definedName>
    <x:definedName name="___agr9498" localSheetId="9">#REF!</x:definedName>
    <x:definedName name="___agr9498">#REF!</x:definedName>
    <x:definedName name="___agr9596" localSheetId="9">#REF!</x:definedName>
    <x:definedName name="___agr9596">#REF!</x:definedName>
    <x:definedName name="___agr9597" localSheetId="9">#REF!</x:definedName>
    <x:definedName name="___agr9597">#REF!</x:definedName>
    <x:definedName name="___agr9598" localSheetId="9">#REF!</x:definedName>
    <x:definedName name="___agr9598">#REF!</x:definedName>
    <x:definedName name="___agr9697" localSheetId="9">#REF!</x:definedName>
    <x:definedName name="___agr9697">#REF!</x:definedName>
    <x:definedName name="___agr9698" localSheetId="9">#REF!</x:definedName>
    <x:definedName name="___agr9698">#REF!</x:definedName>
    <x:definedName name="___agr9798" localSheetId="9">#REF!</x:definedName>
    <x:definedName name="___agr9798">#REF!</x:definedName>
    <x:definedName name="___DAT1" localSheetId="9">#REF!</x:definedName>
    <x:definedName name="___DAT1" localSheetId="17">#REF!</x:definedName>
    <x:definedName name="___DAT1">#REF!</x:definedName>
    <x:definedName name="___DAT10" localSheetId="17">#REF!</x:definedName>
    <x:definedName name="___DAT10">#REF!</x:definedName>
    <x:definedName name="___DAT11" localSheetId="17">#REF!</x:definedName>
    <x:definedName name="___DAT11">#REF!</x:definedName>
    <x:definedName name="___dat1111" localSheetId="9">#REF!</x:definedName>
    <x:definedName name="___dat1111">#REF!</x:definedName>
    <x:definedName name="___DAT12" localSheetId="17">#REF!</x:definedName>
    <x:definedName name="___DAT12">#REF!</x:definedName>
    <x:definedName name="___DAT13" localSheetId="17">#REF!</x:definedName>
    <x:definedName name="___DAT13">#REF!</x:definedName>
    <x:definedName name="___DAT14" localSheetId="17">#REF!</x:definedName>
    <x:definedName name="___DAT14">#REF!</x:definedName>
    <x:definedName name="___DAT15">#REF!</x:definedName>
    <x:definedName name="___DAT16">#REF!</x:definedName>
    <x:definedName name="___DAT17">#REF!</x:definedName>
    <x:definedName name="___DAT18">#REF!</x:definedName>
    <x:definedName name="___DAT19">#REF!</x:definedName>
    <x:definedName name="___DAT2" localSheetId="9">#REF!</x:definedName>
    <x:definedName name="___DAT2">#REF!</x:definedName>
    <x:definedName name="___DAT3" localSheetId="17">#REF!</x:definedName>
    <x:definedName name="___DAT3">#REF!</x:definedName>
    <x:definedName name="___DAT4" localSheetId="17">#REF!</x:definedName>
    <x:definedName name="___DAT4">#REF!</x:definedName>
    <x:definedName name="___DAT5" localSheetId="17">#REF!</x:definedName>
    <x:definedName name="___DAT5">#REF!</x:definedName>
    <x:definedName name="___DAT6">#REF!</x:definedName>
    <x:definedName name="___DAT7">#REF!</x:definedName>
    <x:definedName name="___DAT8">#REF!</x:definedName>
    <x:definedName name="___DAT9">#REF!</x:definedName>
    <x:definedName name="___DGO2003">#REF!</x:definedName>
    <x:definedName name="___DGO2004">#REF!</x:definedName>
    <x:definedName name="___DGO2005">#REF!</x:definedName>
    <x:definedName name="___DGO2006">#REF!</x:definedName>
    <x:definedName name="___DGO2007">#REF!</x:definedName>
    <x:definedName name="___DGO2008">#REF!</x:definedName>
    <x:definedName name="___gas2">#REF!</x:definedName>
    <x:definedName name="___gas2006">#REF!</x:definedName>
    <x:definedName name="___H1" localSheetId="9">{"'Metretek HTML'!$A$7:$W$42"}</x:definedName>
    <x:definedName name="___H1" localSheetId="15">{"'Metretek HTML'!$A$7:$W$42"}</x:definedName>
    <x:definedName name="___H1" localSheetId="16">{"'Metretek HTML'!$A$7:$W$42"}</x:definedName>
    <x:definedName name="___H1" localSheetId="17">{"'Metretek HTML'!$A$7:$W$42"}</x:definedName>
    <x:definedName name="___H1">{"'Metretek HTML'!$A$7:$W$42"}</x:definedName>
    <x:definedName name="___je1">#REF!</x:definedName>
    <x:definedName name="___JE124">#REF!</x:definedName>
    <x:definedName name="___JE13">#REF!</x:definedName>
    <x:definedName name="___je14">#REF!</x:definedName>
    <x:definedName name="___JE147">#REF!</x:definedName>
    <x:definedName name="___JE16">#REF!</x:definedName>
    <x:definedName name="___JE17">#REF!</x:definedName>
    <x:definedName name="___je2" localSheetId="9">#REF!</x:definedName>
    <x:definedName name="___je2">#REF!</x:definedName>
    <x:definedName name="___JE220" localSheetId="17">#REF!</x:definedName>
    <x:definedName name="___JE220">#REF!</x:definedName>
    <x:definedName name="___JE230" localSheetId="17">#REF!</x:definedName>
    <x:definedName name="___JE230">#REF!</x:definedName>
    <x:definedName name="___JE234" localSheetId="17">#REF!</x:definedName>
    <x:definedName name="___JE234">#REF!</x:definedName>
    <x:definedName name="___JE236">#REF!</x:definedName>
    <x:definedName name="___JE237">#REF!</x:definedName>
    <x:definedName name="___JE24">#REF!</x:definedName>
    <x:definedName name="___JE33">#REF!</x:definedName>
    <x:definedName name="___New2">#REF!</x:definedName>
    <x:definedName name="___New3">#REF!</x:definedName>
    <x:definedName name="___New4">#REF!</x:definedName>
    <x:definedName name="___PG1">#REF!</x:definedName>
    <x:definedName name="___PG2">#REF!</x:definedName>
    <x:definedName name="___PG3">#REF!</x:definedName>
    <x:definedName name="___PG4">#REF!</x:definedName>
    <x:definedName name="___PG5">#REF!</x:definedName>
    <x:definedName name="___PG6">#REF!</x:definedName>
    <x:definedName name="___PG7">#REF!</x:definedName>
    <x:definedName name="___PG8">#REF!</x:definedName>
    <x:definedName name="___qre84" localSheetId="9">#REF!</x:definedName>
    <x:definedName name="___qre84">#REF!</x:definedName>
    <x:definedName name="___qre8490" localSheetId="9">#REF!</x:definedName>
    <x:definedName name="___qre8490">#REF!</x:definedName>
    <x:definedName name="___qre8491" localSheetId="9">#REF!</x:definedName>
    <x:definedName name="___qre8491">#REF!</x:definedName>
    <x:definedName name="___qre8492" localSheetId="9">#REF!</x:definedName>
    <x:definedName name="___qre8492">#REF!</x:definedName>
    <x:definedName name="___qre8493" localSheetId="9">#REF!</x:definedName>
    <x:definedName name="___qre8493">#REF!</x:definedName>
    <x:definedName name="___qre8494" localSheetId="9">#REF!</x:definedName>
    <x:definedName name="___qre8494">#REF!</x:definedName>
    <x:definedName name="___qre8495" localSheetId="9">#REF!</x:definedName>
    <x:definedName name="___qre8495">#REF!</x:definedName>
    <x:definedName name="___qre8496" localSheetId="9">#REF!</x:definedName>
    <x:definedName name="___qre8496">#REF!</x:definedName>
    <x:definedName name="___qre8497" localSheetId="9">#REF!</x:definedName>
    <x:definedName name="___qre8497">#REF!</x:definedName>
    <x:definedName name="___qre8498" localSheetId="9">#REF!</x:definedName>
    <x:definedName name="___qre8498">#REF!</x:definedName>
    <x:definedName name="___qre85" localSheetId="9">#REF!</x:definedName>
    <x:definedName name="___qre85">#REF!</x:definedName>
    <x:definedName name="___qre8590" localSheetId="9">#REF!</x:definedName>
    <x:definedName name="___qre8590">#REF!</x:definedName>
    <x:definedName name="___qre8591" localSheetId="9">#REF!</x:definedName>
    <x:definedName name="___qre8591">#REF!</x:definedName>
    <x:definedName name="___qre8592" localSheetId="9">#REF!</x:definedName>
    <x:definedName name="___qre8592">#REF!</x:definedName>
    <x:definedName name="___qre8593" localSheetId="9">#REF!</x:definedName>
    <x:definedName name="___qre8593">#REF!</x:definedName>
    <x:definedName name="___qre8594" localSheetId="9">#REF!</x:definedName>
    <x:definedName name="___qre8594">#REF!</x:definedName>
    <x:definedName name="___qre8595" localSheetId="9">#REF!</x:definedName>
    <x:definedName name="___qre8595">#REF!</x:definedName>
    <x:definedName name="___qre8596" localSheetId="9">#REF!</x:definedName>
    <x:definedName name="___qre8596">#REF!</x:definedName>
    <x:definedName name="___qre8597" localSheetId="9">#REF!</x:definedName>
    <x:definedName name="___qre8597">#REF!</x:definedName>
    <x:definedName name="___qre8598" localSheetId="9">#REF!</x:definedName>
    <x:definedName name="___qre8598">#REF!</x:definedName>
    <x:definedName name="___qre86" localSheetId="9">#REF!</x:definedName>
    <x:definedName name="___qre86">#REF!</x:definedName>
    <x:definedName name="___qre8690" localSheetId="9">#REF!</x:definedName>
    <x:definedName name="___qre8690">#REF!</x:definedName>
    <x:definedName name="___qre8691" localSheetId="9">#REF!</x:definedName>
    <x:definedName name="___qre8691">#REF!</x:definedName>
    <x:definedName name="___qre8692" localSheetId="9">#REF!</x:definedName>
    <x:definedName name="___qre8692">#REF!</x:definedName>
    <x:definedName name="___qre8693" localSheetId="9">#REF!</x:definedName>
    <x:definedName name="___qre8693">#REF!</x:definedName>
    <x:definedName name="___qre8694" localSheetId="9">#REF!</x:definedName>
    <x:definedName name="___qre8694">#REF!</x:definedName>
    <x:definedName name="___qre8695" localSheetId="9">#REF!</x:definedName>
    <x:definedName name="___qre8695">#REF!</x:definedName>
    <x:definedName name="___qre8696" localSheetId="9">#REF!</x:definedName>
    <x:definedName name="___qre8696">#REF!</x:definedName>
    <x:definedName name="___qre8697" localSheetId="9">#REF!</x:definedName>
    <x:definedName name="___qre8697">#REF!</x:definedName>
    <x:definedName name="___qre8698" localSheetId="9">#REF!</x:definedName>
    <x:definedName name="___qre8698">#REF!</x:definedName>
    <x:definedName name="___qre87" localSheetId="9">#REF!</x:definedName>
    <x:definedName name="___qre87">#REF!</x:definedName>
    <x:definedName name="___qre8790" localSheetId="9">#REF!</x:definedName>
    <x:definedName name="___qre8790">#REF!</x:definedName>
    <x:definedName name="___qre8791" localSheetId="9">#REF!</x:definedName>
    <x:definedName name="___qre8791">#REF!</x:definedName>
    <x:definedName name="___qre8792" localSheetId="9">#REF!</x:definedName>
    <x:definedName name="___qre8792">#REF!</x:definedName>
    <x:definedName name="___qre8793" localSheetId="9">#REF!</x:definedName>
    <x:definedName name="___qre8793">#REF!</x:definedName>
    <x:definedName name="___qre8794" localSheetId="9">#REF!</x:definedName>
    <x:definedName name="___qre8794">#REF!</x:definedName>
    <x:definedName name="___qre8795" localSheetId="9">#REF!</x:definedName>
    <x:definedName name="___qre8795">#REF!</x:definedName>
    <x:definedName name="___qre8796" localSheetId="9">#REF!</x:definedName>
    <x:definedName name="___qre8796">#REF!</x:definedName>
    <x:definedName name="___qre8797" localSheetId="9">#REF!</x:definedName>
    <x:definedName name="___qre8797">#REF!</x:definedName>
    <x:definedName name="___qre8798" localSheetId="9">#REF!</x:definedName>
    <x:definedName name="___qre8798">#REF!</x:definedName>
    <x:definedName name="___qre88" localSheetId="9">#REF!</x:definedName>
    <x:definedName name="___qre88">#REF!</x:definedName>
    <x:definedName name="___qre8890" localSheetId="9">#REF!</x:definedName>
    <x:definedName name="___qre8890">#REF!</x:definedName>
    <x:definedName name="___qre8891" localSheetId="9">#REF!</x:definedName>
    <x:definedName name="___qre8891">#REF!</x:definedName>
    <x:definedName name="___qre8892" localSheetId="9">#REF!</x:definedName>
    <x:definedName name="___qre8892">#REF!</x:definedName>
    <x:definedName name="___qre8893" localSheetId="9">#REF!</x:definedName>
    <x:definedName name="___qre8893">#REF!</x:definedName>
    <x:definedName name="___qre8894" localSheetId="9">#REF!</x:definedName>
    <x:definedName name="___qre8894">#REF!</x:definedName>
    <x:definedName name="___qre8895" localSheetId="9">#REF!</x:definedName>
    <x:definedName name="___qre8895">#REF!</x:definedName>
    <x:definedName name="___qre8896" localSheetId="9">#REF!</x:definedName>
    <x:definedName name="___qre8896">#REF!</x:definedName>
    <x:definedName name="___qre8897" localSheetId="9">#REF!</x:definedName>
    <x:definedName name="___qre8897">#REF!</x:definedName>
    <x:definedName name="___qre8898" localSheetId="9">#REF!</x:definedName>
    <x:definedName name="___qre8898">#REF!</x:definedName>
    <x:definedName name="___qre89" localSheetId="9">#REF!</x:definedName>
    <x:definedName name="___qre89">#REF!</x:definedName>
    <x:definedName name="___qre90" localSheetId="9">#REF!</x:definedName>
    <x:definedName name="___qre90">#REF!</x:definedName>
    <x:definedName name="___qre91" localSheetId="9">#REF!</x:definedName>
    <x:definedName name="___qre91">#REF!</x:definedName>
    <x:definedName name="___qre92" localSheetId="9">#REF!</x:definedName>
    <x:definedName name="___qre92">#REF!</x:definedName>
    <x:definedName name="___qre93" localSheetId="9">#REF!</x:definedName>
    <x:definedName name="___qre93">#REF!</x:definedName>
    <x:definedName name="___qre94" localSheetId="9">#REF!</x:definedName>
    <x:definedName name="___qre94">#REF!</x:definedName>
    <x:definedName name="___qre95" localSheetId="9">#REF!</x:definedName>
    <x:definedName name="___qre95">#REF!</x:definedName>
    <x:definedName name="___qre96" localSheetId="9">#REF!</x:definedName>
    <x:definedName name="___qre96">#REF!</x:definedName>
    <x:definedName name="___qre97" localSheetId="9">#REF!</x:definedName>
    <x:definedName name="___qre97">#REF!</x:definedName>
    <x:definedName name="___qre98" localSheetId="9">#REF!</x:definedName>
    <x:definedName name="___qre98">#REF!</x:definedName>
    <x:definedName name="___SUM282" localSheetId="9">#REF!</x:definedName>
    <x:definedName name="___SUM282" localSheetId="17">#REF!</x:definedName>
    <x:definedName name="___SUM282">#REF!</x:definedName>
    <x:definedName name="___SUM3" localSheetId="9">#REF!</x:definedName>
    <x:definedName name="___SUM3" localSheetId="17">#REF!</x:definedName>
    <x:definedName name="___SUM3">#REF!</x:definedName>
    <x:definedName name="___SUM4" localSheetId="9">#REF!</x:definedName>
    <x:definedName name="___SUM4" localSheetId="17">#REF!</x:definedName>
    <x:definedName name="___SUM4">#REF!</x:definedName>
    <x:definedName name="___tqc90" localSheetId="9">#REF!</x:definedName>
    <x:definedName name="___tqc90">#REF!</x:definedName>
    <x:definedName name="___tqc91" localSheetId="9">#REF!</x:definedName>
    <x:definedName name="___tqc91">#REF!</x:definedName>
    <x:definedName name="___tqc92" localSheetId="9">#REF!</x:definedName>
    <x:definedName name="___tqc92">#REF!</x:definedName>
    <x:definedName name="___tqc93" localSheetId="9">#REF!</x:definedName>
    <x:definedName name="___tqc93">#REF!</x:definedName>
    <x:definedName name="___tqc94" localSheetId="9">#REF!</x:definedName>
    <x:definedName name="___tqc94">#REF!</x:definedName>
    <x:definedName name="___tqc95" localSheetId="9">#REF!</x:definedName>
    <x:definedName name="___tqc95">#REF!</x:definedName>
    <x:definedName name="___tqc96" localSheetId="9">#REF!</x:definedName>
    <x:definedName name="___tqc96">#REF!</x:definedName>
    <x:definedName name="___tqc97" localSheetId="9">#REF!</x:definedName>
    <x:definedName name="___tqc97">#REF!</x:definedName>
    <x:definedName name="___tqc98" localSheetId="9">#REF!</x:definedName>
    <x:definedName name="___tqc98">#REF!</x:definedName>
    <x:definedName name="___tql90" localSheetId="9">#REF!</x:definedName>
    <x:definedName name="___tql90">#REF!</x:definedName>
    <x:definedName name="___tql91" localSheetId="9">#REF!</x:definedName>
    <x:definedName name="___tql91">#REF!</x:definedName>
    <x:definedName name="___tql92" localSheetId="9">#REF!</x:definedName>
    <x:definedName name="___tql92">#REF!</x:definedName>
    <x:definedName name="___tql93" localSheetId="9">#REF!</x:definedName>
    <x:definedName name="___tql93">#REF!</x:definedName>
    <x:definedName name="___tql94" localSheetId="9">#REF!</x:definedName>
    <x:definedName name="___tql94">#REF!</x:definedName>
    <x:definedName name="___tql95" localSheetId="9">#REF!</x:definedName>
    <x:definedName name="___tql95">#REF!</x:definedName>
    <x:definedName name="___tql96" localSheetId="9">#REF!</x:definedName>
    <x:definedName name="___tql96">#REF!</x:definedName>
    <x:definedName name="___tql97" localSheetId="9">#REF!</x:definedName>
    <x:definedName name="___tql97">#REF!</x:definedName>
    <x:definedName name="___tql98" localSheetId="9">#REF!</x:definedName>
    <x:definedName name="___tql98">#REF!</x:definedName>
    <x:definedName name="___tqs90" localSheetId="9">#REF!</x:definedName>
    <x:definedName name="___tqs90">#REF!</x:definedName>
    <x:definedName name="___tqs91" localSheetId="9">#REF!</x:definedName>
    <x:definedName name="___tqs91">#REF!</x:definedName>
    <x:definedName name="___tqs92" localSheetId="9">#REF!</x:definedName>
    <x:definedName name="___tqs92">#REF!</x:definedName>
    <x:definedName name="___tqs93" localSheetId="9">#REF!</x:definedName>
    <x:definedName name="___tqs93">#REF!</x:definedName>
    <x:definedName name="___tqs94" localSheetId="9">#REF!</x:definedName>
    <x:definedName name="___tqs94">#REF!</x:definedName>
    <x:definedName name="___tqs95" localSheetId="9">#REF!</x:definedName>
    <x:definedName name="___tqs95">#REF!</x:definedName>
    <x:definedName name="___tqs96" localSheetId="9">#REF!</x:definedName>
    <x:definedName name="___tqs96">#REF!</x:definedName>
    <x:definedName name="___tqs97" localSheetId="9">#REF!</x:definedName>
    <x:definedName name="___tqs97">#REF!</x:definedName>
    <x:definedName name="___tqs98" localSheetId="9">#REF!</x:definedName>
    <x:definedName name="___tqs98">#REF!</x:definedName>
    <x:definedName name="__123Graph_A" hidden="1">#REF!</x:definedName>
    <x:definedName name="__123Graph_B" localSheetId="15" hidden="1">#REF!</x:definedName>
    <x:definedName name="__123Graph_B" localSheetId="16" hidden="1">#REF!</x:definedName>
    <x:definedName name="__123Graph_B" localSheetId="17" hidden="1">#REF!</x:definedName>
    <x:definedName name="__123Graph_B" localSheetId="20" hidden="1">#REF!</x:definedName>
    <x:definedName name="__123Graph_B" hidden="1">#REF!</x:definedName>
    <x:definedName name="__123Graph_C" hidden="1">#REF!</x:definedName>
    <x:definedName name="__123Graph_D" localSheetId="9" hidden="1">#REF!</x:definedName>
    <x:definedName name="__123Graph_D" localSheetId="17" hidden="1">#REF!</x:definedName>
    <x:definedName name="__123Graph_D" localSheetId="20" hidden="1">#REF!</x:definedName>
    <x:definedName name="__123Graph_D" hidden="1">#REF!</x:definedName>
    <x:definedName name="__123Graph_E" hidden="1">#REF!</x:definedName>
    <x:definedName name="__123Graph_F" hidden="1">#REF!</x:definedName>
    <x:definedName name="__123Graph_X" hidden="1">#REF!</x:definedName>
    <x:definedName name="__agr8690" localSheetId="9">#REF!</x:definedName>
    <x:definedName name="__agr8690">#REF!</x:definedName>
    <x:definedName name="__agr8790" localSheetId="9">#REF!</x:definedName>
    <x:definedName name="__agr8790">#REF!</x:definedName>
    <x:definedName name="__agr8791" localSheetId="9">#REF!</x:definedName>
    <x:definedName name="__agr8791">#REF!</x:definedName>
    <x:definedName name="__agr8890" localSheetId="9">#REF!</x:definedName>
    <x:definedName name="__agr8890">#REF!</x:definedName>
    <x:definedName name="__agr8891" localSheetId="9">#REF!</x:definedName>
    <x:definedName name="__agr8891">#REF!</x:definedName>
    <x:definedName name="__agr8892" localSheetId="9">#REF!</x:definedName>
    <x:definedName name="__agr8892">#REF!</x:definedName>
    <x:definedName name="__agr8990" localSheetId="9">#REF!</x:definedName>
    <x:definedName name="__agr8990">#REF!</x:definedName>
    <x:definedName name="__agr8991" localSheetId="9">#REF!</x:definedName>
    <x:definedName name="__agr8991">#REF!</x:definedName>
    <x:definedName name="__agr8992" localSheetId="9">#REF!</x:definedName>
    <x:definedName name="__agr8992">#REF!</x:definedName>
    <x:definedName name="__agr8993" localSheetId="9">#REF!</x:definedName>
    <x:definedName name="__agr8993">#REF!</x:definedName>
    <x:definedName name="__agr9091" localSheetId="9">#REF!</x:definedName>
    <x:definedName name="__agr9091">#REF!</x:definedName>
    <x:definedName name="__agr9092" localSheetId="9">#REF!</x:definedName>
    <x:definedName name="__agr9092">#REF!</x:definedName>
    <x:definedName name="__agr9093" localSheetId="9">#REF!</x:definedName>
    <x:definedName name="__agr9093">#REF!</x:definedName>
    <x:definedName name="__agr9094" localSheetId="9">#REF!</x:definedName>
    <x:definedName name="__agr9094">#REF!</x:definedName>
    <x:definedName name="__agr9192" localSheetId="9">#REF!</x:definedName>
    <x:definedName name="__agr9192">#REF!</x:definedName>
    <x:definedName name="__agr9193" localSheetId="9">#REF!</x:definedName>
    <x:definedName name="__agr9193">#REF!</x:definedName>
    <x:definedName name="__agr9194" localSheetId="9">#REF!</x:definedName>
    <x:definedName name="__agr9194">#REF!</x:definedName>
    <x:definedName name="__agr9195" localSheetId="9">#REF!</x:definedName>
    <x:definedName name="__agr9195">#REF!</x:definedName>
    <x:definedName name="__agr9293" localSheetId="9">#REF!</x:definedName>
    <x:definedName name="__agr9293">#REF!</x:definedName>
    <x:definedName name="__agr9294" localSheetId="9">#REF!</x:definedName>
    <x:definedName name="__agr9294">#REF!</x:definedName>
    <x:definedName name="__agr9295" localSheetId="9">#REF!</x:definedName>
    <x:definedName name="__agr9295">#REF!</x:definedName>
    <x:definedName name="__agr9296" localSheetId="9">#REF!</x:definedName>
    <x:definedName name="__agr9296">#REF!</x:definedName>
    <x:definedName name="__agr9394" localSheetId="9">#REF!</x:definedName>
    <x:definedName name="__agr9394">#REF!</x:definedName>
    <x:definedName name="__agr9395" localSheetId="9">#REF!</x:definedName>
    <x:definedName name="__agr9395">#REF!</x:definedName>
    <x:definedName name="__agr9396" localSheetId="9">#REF!</x:definedName>
    <x:definedName name="__agr9396">#REF!</x:definedName>
    <x:definedName name="__agr9397" localSheetId="9">#REF!</x:definedName>
    <x:definedName name="__agr9397">#REF!</x:definedName>
    <x:definedName name="__agr9495" localSheetId="9">#REF!</x:definedName>
    <x:definedName name="__agr9495">#REF!</x:definedName>
    <x:definedName name="__agr9496" localSheetId="9">#REF!</x:definedName>
    <x:definedName name="__agr9496">#REF!</x:definedName>
    <x:definedName name="__agr9497" localSheetId="9">#REF!</x:definedName>
    <x:definedName name="__agr9497">#REF!</x:definedName>
    <x:definedName name="__agr9498" localSheetId="9">#REF!</x:definedName>
    <x:definedName name="__agr9498">#REF!</x:definedName>
    <x:definedName name="__agr9596" localSheetId="9">#REF!</x:definedName>
    <x:definedName name="__agr9596">#REF!</x:definedName>
    <x:definedName name="__agr9597" localSheetId="9">#REF!</x:definedName>
    <x:definedName name="__agr9597">#REF!</x:definedName>
    <x:definedName name="__agr9598" localSheetId="9">#REF!</x:definedName>
    <x:definedName name="__agr9598">#REF!</x:definedName>
    <x:definedName name="__agr9697" localSheetId="9">#REF!</x:definedName>
    <x:definedName name="__agr9697">#REF!</x:definedName>
    <x:definedName name="__agr9698" localSheetId="9">#REF!</x:definedName>
    <x:definedName name="__agr9698">#REF!</x:definedName>
    <x:definedName name="__agr9798" localSheetId="9">#REF!</x:definedName>
    <x:definedName name="__agr9798">#REF!</x:definedName>
    <x:definedName name="__CPK1" localSheetId="17">#REF!</x:definedName>
    <x:definedName name="__CPK1">#REF!</x:definedName>
    <x:definedName name="__CPK2" localSheetId="17">#REF!</x:definedName>
    <x:definedName name="__CPK2">#REF!</x:definedName>
    <x:definedName name="__CPK3" localSheetId="17">#REF!</x:definedName>
    <x:definedName name="__CPK3">#REF!</x:definedName>
    <x:definedName name="__DAT1" localSheetId="9">#REF!</x:definedName>
    <x:definedName name="__DAT1" localSheetId="17">#REF!</x:definedName>
    <x:definedName name="__DAT1">#REF!</x:definedName>
    <x:definedName name="__DAT10" localSheetId="17">#REF!</x:definedName>
    <x:definedName name="__DAT10">#REF!</x:definedName>
    <x:definedName name="__DAT11" localSheetId="17">#REF!</x:definedName>
    <x:definedName name="__DAT11">#REF!</x:definedName>
    <x:definedName name="__dat1111" localSheetId="9">#REF!</x:definedName>
    <x:definedName name="__dat1111">#REF!</x:definedName>
    <x:definedName name="__DAT12" localSheetId="17">#REF!</x:definedName>
    <x:definedName name="__DAT12">#REF!</x:definedName>
    <x:definedName name="__DAT13" localSheetId="17">#REF!</x:definedName>
    <x:definedName name="__DAT13">#REF!</x:definedName>
    <x:definedName name="__DAT14" localSheetId="17">#REF!</x:definedName>
    <x:definedName name="__DAT14">#REF!</x:definedName>
    <x:definedName name="__DAT15">#REF!</x:definedName>
    <x:definedName name="__DAT16">#REF!</x:definedName>
    <x:definedName name="__DAT17">#REF!</x:definedName>
    <x:definedName name="__DAT18">#REF!</x:definedName>
    <x:definedName name="__DAT19">#REF!</x:definedName>
    <x:definedName name="__DAT2">#REF!</x:definedName>
    <x:definedName name="__DAT3">#REF!</x:definedName>
    <x:definedName name="__DAT4">#REF!</x:definedName>
    <x:definedName name="__DAT5">#REF!</x:definedName>
    <x:definedName name="__DAT6">#REF!</x:definedName>
    <x:definedName name="__DAT7">#REF!</x:definedName>
    <x:definedName name="__DAT8">#REF!</x:definedName>
    <x:definedName name="__DAT9">#REF!</x:definedName>
    <x:definedName name="__DGO2003">#REF!</x:definedName>
    <x:definedName name="__DGO2004">#REF!</x:definedName>
    <x:definedName name="__DGO2005">#REF!</x:definedName>
    <x:definedName name="__DGO2006">#REF!</x:definedName>
    <x:definedName name="__DGO2007">#REF!</x:definedName>
    <x:definedName name="__DGO2008">#REF!</x:definedName>
    <x:definedName name="__EGR1">#N/A</x:definedName>
    <x:definedName name="__EGR2">#N/A</x:definedName>
    <x:definedName name="__EGR3">#N/A</x:definedName>
    <x:definedName name="__gas2" localSheetId="17">#REF!</x:definedName>
    <x:definedName name="__gas2">#REF!</x:definedName>
    <x:definedName name="__gas2006" localSheetId="17">#REF!</x:definedName>
    <x:definedName name="__gas2006">#REF!</x:definedName>
    <x:definedName name="__H1" localSheetId="9">{"'Metretek HTML'!$A$7:$W$42"}</x:definedName>
    <x:definedName name="__H1" localSheetId="15">{"'Metretek HTML'!$A$7:$W$42"}</x:definedName>
    <x:definedName name="__H1" localSheetId="16">{"'Metretek HTML'!$A$7:$W$42"}</x:definedName>
    <x:definedName name="__H1" localSheetId="17">{"'Metretek HTML'!$A$7:$W$42"}</x:definedName>
    <x:definedName name="__H1">{"'Metretek HTML'!$A$7:$W$42"}</x:definedName>
    <x:definedName name="__je1">#REF!</x:definedName>
    <x:definedName name="__JE124">#REF!</x:definedName>
    <x:definedName name="__JE13">#REF!</x:definedName>
    <x:definedName name="__je14">#REF!</x:definedName>
    <x:definedName name="__JE147">#REF!</x:definedName>
    <x:definedName name="__JE16">#REF!</x:definedName>
    <x:definedName name="__JE17">#REF!</x:definedName>
    <x:definedName name="__je2" localSheetId="9">#REF!</x:definedName>
    <x:definedName name="__je2">#REF!</x:definedName>
    <x:definedName name="__JE220" localSheetId="17">#REF!</x:definedName>
    <x:definedName name="__JE220">#REF!</x:definedName>
    <x:definedName name="__JE230" localSheetId="17">#REF!</x:definedName>
    <x:definedName name="__JE230">#REF!</x:definedName>
    <x:definedName name="__JE234" localSheetId="17">#REF!</x:definedName>
    <x:definedName name="__JE234">#REF!</x:definedName>
    <x:definedName name="__JE236">#REF!</x:definedName>
    <x:definedName name="__JE237">#REF!</x:definedName>
    <x:definedName name="__JE24">#REF!</x:definedName>
    <x:definedName name="__JE33">#REF!</x:definedName>
    <x:definedName name="__New2">#REF!</x:definedName>
    <x:definedName name="__New3">#REF!</x:definedName>
    <x:definedName name="__New4">#REF!</x:definedName>
    <x:definedName name="__PG1">#REF!</x:definedName>
    <x:definedName name="__PG2">#REF!</x:definedName>
    <x:definedName name="__PG3">#REF!</x:definedName>
    <x:definedName name="__PG4">#REF!</x:definedName>
    <x:definedName name="__PG5">#REF!</x:definedName>
    <x:definedName name="__PG6">#REF!</x:definedName>
    <x:definedName name="__PG7">#REF!</x:definedName>
    <x:definedName name="__PG8">#REF!</x:definedName>
    <x:definedName name="__qre84" localSheetId="9">#REF!</x:definedName>
    <x:definedName name="__qre84">#REF!</x:definedName>
    <x:definedName name="__qre8490" localSheetId="9">#REF!</x:definedName>
    <x:definedName name="__qre8490">#REF!</x:definedName>
    <x:definedName name="__qre8491" localSheetId="9">#REF!</x:definedName>
    <x:definedName name="__qre8491">#REF!</x:definedName>
    <x:definedName name="__qre8492" localSheetId="9">#REF!</x:definedName>
    <x:definedName name="__qre8492">#REF!</x:definedName>
    <x:definedName name="__qre8493" localSheetId="9">#REF!</x:definedName>
    <x:definedName name="__qre8493">#REF!</x:definedName>
    <x:definedName name="__qre8494" localSheetId="9">#REF!</x:definedName>
    <x:definedName name="__qre8494">#REF!</x:definedName>
    <x:definedName name="__qre8495" localSheetId="9">#REF!</x:definedName>
    <x:definedName name="__qre8495">#REF!</x:definedName>
    <x:definedName name="__qre8496" localSheetId="9">#REF!</x:definedName>
    <x:definedName name="__qre8496">#REF!</x:definedName>
    <x:definedName name="__qre8497" localSheetId="9">#REF!</x:definedName>
    <x:definedName name="__qre8497">#REF!</x:definedName>
    <x:definedName name="__qre8498" localSheetId="9">#REF!</x:definedName>
    <x:definedName name="__qre8498">#REF!</x:definedName>
    <x:definedName name="__qre85" localSheetId="9">#REF!</x:definedName>
    <x:definedName name="__qre85">#REF!</x:definedName>
    <x:definedName name="__qre8590" localSheetId="9">#REF!</x:definedName>
    <x:definedName name="__qre8590">#REF!</x:definedName>
    <x:definedName name="__qre8591" localSheetId="9">#REF!</x:definedName>
    <x:definedName name="__qre8591">#REF!</x:definedName>
    <x:definedName name="__qre8592" localSheetId="9">#REF!</x:definedName>
    <x:definedName name="__qre8592">#REF!</x:definedName>
    <x:definedName name="__qre8593" localSheetId="9">#REF!</x:definedName>
    <x:definedName name="__qre8593">#REF!</x:definedName>
    <x:definedName name="__qre8594" localSheetId="9">#REF!</x:definedName>
    <x:definedName name="__qre8594">#REF!</x:definedName>
    <x:definedName name="__qre8595" localSheetId="9">#REF!</x:definedName>
    <x:definedName name="__qre8595">#REF!</x:definedName>
    <x:definedName name="__qre8596" localSheetId="9">#REF!</x:definedName>
    <x:definedName name="__qre8596">#REF!</x:definedName>
    <x:definedName name="__qre8597" localSheetId="9">#REF!</x:definedName>
    <x:definedName name="__qre8597">#REF!</x:definedName>
    <x:definedName name="__qre8598" localSheetId="9">#REF!</x:definedName>
    <x:definedName name="__qre8598">#REF!</x:definedName>
    <x:definedName name="__qre86" localSheetId="9">#REF!</x:definedName>
    <x:definedName name="__qre86">#REF!</x:definedName>
    <x:definedName name="__qre8690" localSheetId="9">#REF!</x:definedName>
    <x:definedName name="__qre8690">#REF!</x:definedName>
    <x:definedName name="__qre8691" localSheetId="9">#REF!</x:definedName>
    <x:definedName name="__qre8691">#REF!</x:definedName>
    <x:definedName name="__qre8692" localSheetId="9">#REF!</x:definedName>
    <x:definedName name="__qre8692">#REF!</x:definedName>
    <x:definedName name="__qre8693" localSheetId="9">#REF!</x:definedName>
    <x:definedName name="__qre8693">#REF!</x:definedName>
    <x:definedName name="__qre8694" localSheetId="9">#REF!</x:definedName>
    <x:definedName name="__qre8694">#REF!</x:definedName>
    <x:definedName name="__qre8695" localSheetId="9">#REF!</x:definedName>
    <x:definedName name="__qre8695">#REF!</x:definedName>
    <x:definedName name="__qre8696" localSheetId="9">#REF!</x:definedName>
    <x:definedName name="__qre8696">#REF!</x:definedName>
    <x:definedName name="__qre8697" localSheetId="9">#REF!</x:definedName>
    <x:definedName name="__qre8697">#REF!</x:definedName>
    <x:definedName name="__qre8698" localSheetId="9">#REF!</x:definedName>
    <x:definedName name="__qre8698">#REF!</x:definedName>
    <x:definedName name="__qre87" localSheetId="9">#REF!</x:definedName>
    <x:definedName name="__qre87">#REF!</x:definedName>
    <x:definedName name="__qre8790" localSheetId="9">#REF!</x:definedName>
    <x:definedName name="__qre8790">#REF!</x:definedName>
    <x:definedName name="__qre8791" localSheetId="9">#REF!</x:definedName>
    <x:definedName name="__qre8791">#REF!</x:definedName>
    <x:definedName name="__qre8792" localSheetId="9">#REF!</x:definedName>
    <x:definedName name="__qre8792">#REF!</x:definedName>
    <x:definedName name="__qre8793" localSheetId="9">#REF!</x:definedName>
    <x:definedName name="__qre8793">#REF!</x:definedName>
    <x:definedName name="__qre8794" localSheetId="9">#REF!</x:definedName>
    <x:definedName name="__qre8794">#REF!</x:definedName>
    <x:definedName name="__qre8795" localSheetId="9">#REF!</x:definedName>
    <x:definedName name="__qre8795">#REF!</x:definedName>
    <x:definedName name="__qre8796" localSheetId="9">#REF!</x:definedName>
    <x:definedName name="__qre8796">#REF!</x:definedName>
    <x:definedName name="__qre8797" localSheetId="9">#REF!</x:definedName>
    <x:definedName name="__qre8797">#REF!</x:definedName>
    <x:definedName name="__qre8798" localSheetId="9">#REF!</x:definedName>
    <x:definedName name="__qre8798">#REF!</x:definedName>
    <x:definedName name="__qre88" localSheetId="9">#REF!</x:definedName>
    <x:definedName name="__qre88">#REF!</x:definedName>
    <x:definedName name="__qre8890" localSheetId="9">#REF!</x:definedName>
    <x:definedName name="__qre8890">#REF!</x:definedName>
    <x:definedName name="__qre8891" localSheetId="9">#REF!</x:definedName>
    <x:definedName name="__qre8891">#REF!</x:definedName>
    <x:definedName name="__qre8892" localSheetId="9">#REF!</x:definedName>
    <x:definedName name="__qre8892">#REF!</x:definedName>
    <x:definedName name="__qre8893" localSheetId="9">#REF!</x:definedName>
    <x:definedName name="__qre8893">#REF!</x:definedName>
    <x:definedName name="__qre8894" localSheetId="9">#REF!</x:definedName>
    <x:definedName name="__qre8894">#REF!</x:definedName>
    <x:definedName name="__qre8895" localSheetId="9">#REF!</x:definedName>
    <x:definedName name="__qre8895">#REF!</x:definedName>
    <x:definedName name="__qre8896" localSheetId="9">#REF!</x:definedName>
    <x:definedName name="__qre8896">#REF!</x:definedName>
    <x:definedName name="__qre8897" localSheetId="9">#REF!</x:definedName>
    <x:definedName name="__qre8897">#REF!</x:definedName>
    <x:definedName name="__qre8898" localSheetId="9">#REF!</x:definedName>
    <x:definedName name="__qre8898">#REF!</x:definedName>
    <x:definedName name="__qre89" localSheetId="9">#REF!</x:definedName>
    <x:definedName name="__qre89">#REF!</x:definedName>
    <x:definedName name="__qre90" localSheetId="9">#REF!</x:definedName>
    <x:definedName name="__qre90">#REF!</x:definedName>
    <x:definedName name="__qre91" localSheetId="9">#REF!</x:definedName>
    <x:definedName name="__qre91">#REF!</x:definedName>
    <x:definedName name="__qre92" localSheetId="9">#REF!</x:definedName>
    <x:definedName name="__qre92">#REF!</x:definedName>
    <x:definedName name="__qre93" localSheetId="9">#REF!</x:definedName>
    <x:definedName name="__qre93">#REF!</x:definedName>
    <x:definedName name="__qre94" localSheetId="9">#REF!</x:definedName>
    <x:definedName name="__qre94">#REF!</x:definedName>
    <x:definedName name="__qre95" localSheetId="9">#REF!</x:definedName>
    <x:definedName name="__qre95">#REF!</x:definedName>
    <x:definedName name="__qre96" localSheetId="9">#REF!</x:definedName>
    <x:definedName name="__qre96">#REF!</x:definedName>
    <x:definedName name="__qre97" localSheetId="9">#REF!</x:definedName>
    <x:definedName name="__qre97">#REF!</x:definedName>
    <x:definedName name="__qre98" localSheetId="9">#REF!</x:definedName>
    <x:definedName name="__qre98">#REF!</x:definedName>
    <x:definedName name="__sam1" localSheetId="17">#REF!</x:definedName>
    <x:definedName name="__sam1">#REF!</x:definedName>
    <x:definedName name="__ss1" localSheetId="17">#REF!</x:definedName>
    <x:definedName name="__ss1">#REF!</x:definedName>
    <x:definedName name="__SUM282" localSheetId="9">#REF!</x:definedName>
    <x:definedName name="__SUM282" localSheetId="17">#REF!</x:definedName>
    <x:definedName name="__SUM282">#REF!</x:definedName>
    <x:definedName name="__SUM3" localSheetId="9">#REF!</x:definedName>
    <x:definedName name="__SUM3">#REF!</x:definedName>
    <x:definedName name="__SUM4" localSheetId="9">#REF!</x:definedName>
    <x:definedName name="__SUM4">#REF!</x:definedName>
    <x:definedName name="__tet12" localSheetId="9" hidden="1">{"assumptions",#N/A,FALSE,"Scenario 1";"valuation",#N/A,FALSE,"Scenario 1"}</x:definedName>
    <x:definedName name="__tet12" localSheetId="17" hidden="1">{"assumptions",#N/A,FALSE,"Scenario 1";"valuation",#N/A,FALSE,"Scenario 1"}</x:definedName>
    <x:definedName name="__tet12" hidden="1">{"assumptions",#N/A,FALSE,"Scenario 1";"valuation",#N/A,FALSE,"Scenario 1"}</x:definedName>
    <x:definedName name="__tet5" localSheetId="9" hidden="1">{"assumptions",#N/A,FALSE,"Scenario 1";"valuation",#N/A,FALSE,"Scenario 1"}</x:definedName>
    <x:definedName name="__tet5" localSheetId="17" hidden="1">{"assumptions",#N/A,FALSE,"Scenario 1";"valuation",#N/A,FALSE,"Scenario 1"}</x:definedName>
    <x:definedName name="__tet5" hidden="1">{"assumptions",#N/A,FALSE,"Scenario 1";"valuation",#N/A,FALSE,"Scenario 1"}</x:definedName>
    <x:definedName name="__tqc90" localSheetId="9">#REF!</x:definedName>
    <x:definedName name="__tqc90">#REF!</x:definedName>
    <x:definedName name="__tqc91" localSheetId="9">#REF!</x:definedName>
    <x:definedName name="__tqc91">#REF!</x:definedName>
    <x:definedName name="__tqc92" localSheetId="9">#REF!</x:definedName>
    <x:definedName name="__tqc92">#REF!</x:definedName>
    <x:definedName name="__tqc93" localSheetId="9">#REF!</x:definedName>
    <x:definedName name="__tqc93">#REF!</x:definedName>
    <x:definedName name="__tqc94" localSheetId="9">#REF!</x:definedName>
    <x:definedName name="__tqc94">#REF!</x:definedName>
    <x:definedName name="__tqc95" localSheetId="9">#REF!</x:definedName>
    <x:definedName name="__tqc95">#REF!</x:definedName>
    <x:definedName name="__tqc96" localSheetId="9">#REF!</x:definedName>
    <x:definedName name="__tqc96">#REF!</x:definedName>
    <x:definedName name="__tqc97" localSheetId="9">#REF!</x:definedName>
    <x:definedName name="__tqc97">#REF!</x:definedName>
    <x:definedName name="__tqc98" localSheetId="9">#REF!</x:definedName>
    <x:definedName name="__tqc98">#REF!</x:definedName>
    <x:definedName name="__tql90" localSheetId="9">#REF!</x:definedName>
    <x:definedName name="__tql90">#REF!</x:definedName>
    <x:definedName name="__tql91" localSheetId="9">#REF!</x:definedName>
    <x:definedName name="__tql91">#REF!</x:definedName>
    <x:definedName name="__tql92" localSheetId="9">#REF!</x:definedName>
    <x:definedName name="__tql92">#REF!</x:definedName>
    <x:definedName name="__tql93" localSheetId="9">#REF!</x:definedName>
    <x:definedName name="__tql93">#REF!</x:definedName>
    <x:definedName name="__tql94" localSheetId="9">#REF!</x:definedName>
    <x:definedName name="__tql94">#REF!</x:definedName>
    <x:definedName name="__tql95" localSheetId="9">#REF!</x:definedName>
    <x:definedName name="__tql95">#REF!</x:definedName>
    <x:definedName name="__tql96" localSheetId="9">#REF!</x:definedName>
    <x:definedName name="__tql96">#REF!</x:definedName>
    <x:definedName name="__tql97" localSheetId="9">#REF!</x:definedName>
    <x:definedName name="__tql97">#REF!</x:definedName>
    <x:definedName name="__tql98" localSheetId="9">#REF!</x:definedName>
    <x:definedName name="__tql98">#REF!</x:definedName>
    <x:definedName name="__tqs90" localSheetId="9">#REF!</x:definedName>
    <x:definedName name="__tqs90">#REF!</x:definedName>
    <x:definedName name="__tqs91" localSheetId="9">#REF!</x:definedName>
    <x:definedName name="__tqs91">#REF!</x:definedName>
    <x:definedName name="__tqs92" localSheetId="9">#REF!</x:definedName>
    <x:definedName name="__tqs92">#REF!</x:definedName>
    <x:definedName name="__tqs93" localSheetId="9">#REF!</x:definedName>
    <x:definedName name="__tqs93">#REF!</x:definedName>
    <x:definedName name="__tqs94" localSheetId="9">#REF!</x:definedName>
    <x:definedName name="__tqs94">#REF!</x:definedName>
    <x:definedName name="__tqs95" localSheetId="9">#REF!</x:definedName>
    <x:definedName name="__tqs95">#REF!</x:definedName>
    <x:definedName name="__tqs96" localSheetId="9">#REF!</x:definedName>
    <x:definedName name="__tqs96">#REF!</x:definedName>
    <x:definedName name="__tqs97" localSheetId="9">#REF!</x:definedName>
    <x:definedName name="__tqs97">#REF!</x:definedName>
    <x:definedName name="__tqs98" localSheetId="9">#REF!</x:definedName>
    <x:definedName name="__tqs98">#REF!</x:definedName>
    <x:definedName name="_1__123Graph_ACONTRACT_BY_B_U" localSheetId="9" hidden="1">#REF!</x:definedName>
    <x:definedName name="_1__123Graph_ACONTRACT_BY_B_U" hidden="1">#REF!</x:definedName>
    <x:definedName name="_10__123Graph_AWAGES_BY_B_U" hidden="1">#REF!</x:definedName>
    <x:definedName name="_10__123Graph_BQRE_S_BY_TYPE" localSheetId="9" hidden="1">#REF!</x:definedName>
    <x:definedName name="_10__123Graph_BQRE_S_BY_TYPE" hidden="1">#REF!</x:definedName>
    <x:definedName name="_11__123Graph_BCONTRACT_BY_B_U" hidden="1">#REF!</x:definedName>
    <x:definedName name="_11__123Graph_BSENS_COMPARISON" localSheetId="9" hidden="1">#REF!</x:definedName>
    <x:definedName name="_11__123Graph_BSENS_COMPARISON" hidden="1">#REF!</x:definedName>
    <x:definedName name="_12__123Graph_BQRE_S_BY_CO." hidden="1">#REF!</x:definedName>
    <x:definedName name="_12__123Graph_BSUPPLIES_BY_B_U" localSheetId="9" hidden="1">#REF!</x:definedName>
    <x:definedName name="_12__123Graph_BSUPPLIES_BY_B_U" hidden="1">#REF!</x:definedName>
    <x:definedName name="_123Graph_B.1" localSheetId="17" hidden="1">#REF!</x:definedName>
    <x:definedName name="_123Graph_B.1" hidden="1">#REF!</x:definedName>
    <x:definedName name="_13__123Graph_BQRE_S_BY_TYPE" hidden="1">#REF!</x:definedName>
    <x:definedName name="_13__123Graph_BTAX_CREDIT" localSheetId="9" hidden="1">#REF!</x:definedName>
    <x:definedName name="_13__123Graph_BTAX_CREDIT" hidden="1">#REF!</x:definedName>
    <x:definedName name="_14__123Graph_BSENS_COMPARISON" hidden="1">#REF!</x:definedName>
    <x:definedName name="_14__123Graph_BWAGES_BY_B_U" localSheetId="9" hidden="1">#REF!</x:definedName>
    <x:definedName name="_14__123Graph_BWAGES_BY_B_U" hidden="1">#REF!</x:definedName>
    <x:definedName name="_15__123Graph_BSUPPLIES_BY_B_U" hidden="1">#REF!</x:definedName>
    <x:definedName name="_15__123Graph_CCONTRACT_BY_B_U" localSheetId="9" hidden="1">#REF!</x:definedName>
    <x:definedName name="_15__123Graph_CCONTRACT_BY_B_U" hidden="1">#REF!</x:definedName>
    <x:definedName name="_16__123Graph_BTAX_CREDIT" hidden="1">#REF!</x:definedName>
    <x:definedName name="_16__123Graph_CQRE_S_BY_CO." localSheetId="9" hidden="1">#REF!</x:definedName>
    <x:definedName name="_16__123Graph_CQRE_S_BY_CO." hidden="1">#REF!</x:definedName>
    <x:definedName name="_17__123Graph_BWAGES_BY_B_U" hidden="1">#REF!</x:definedName>
    <x:definedName name="_17__123Graph_CQRE_S_BY_TYPE" localSheetId="9" hidden="1">#REF!</x:definedName>
    <x:definedName name="_17__123Graph_CQRE_S_BY_TYPE" hidden="1">#REF!</x:definedName>
    <x:definedName name="_18__123Graph_CCONTRACT_BY_B_U" hidden="1">#REF!</x:definedName>
    <x:definedName name="_18__123Graph_CSENS_COMPARISON" localSheetId="9" hidden="1">#REF!</x:definedName>
    <x:definedName name="_18__123Graph_CSENS_COMPARISON" hidden="1">#REF!</x:definedName>
    <x:definedName name="_19__123Graph_CQRE_S_BY_CO." hidden="1">#REF!</x:definedName>
    <x:definedName name="_19__123Graph_CSUPPLIES_BY_B_U" localSheetId="9" hidden="1">#REF!</x:definedName>
    <x:definedName name="_19__123Graph_CSUPPLIES_BY_B_U" hidden="1">#REF!</x:definedName>
    <x:definedName name="_1JE220_WP" localSheetId="17">#REF!</x:definedName>
    <x:definedName name="_1JE220_WP">#REF!</x:definedName>
    <x:definedName name="_1K" localSheetId="21" hidden="1">#REF!</x:definedName>
    <x:definedName name="_1K" localSheetId="15" hidden="1">#REF!</x:definedName>
    <x:definedName name="_1K" localSheetId="14" hidden="1">#REF!</x:definedName>
    <x:definedName name="_1K" localSheetId="20" hidden="1">#REF!</x:definedName>
    <x:definedName name="_1K" hidden="1">#REF!</x:definedName>
    <x:definedName name="_2__123Graph_AQRE_S_BY_CO." localSheetId="9" hidden="1">#REF!</x:definedName>
    <x:definedName name="_2__123Graph_AQRE_S_BY_CO." hidden="1">#REF!</x:definedName>
    <x:definedName name="_20__123Graph_CQRE_S_BY_TYPE" hidden="1">#REF!</x:definedName>
    <x:definedName name="_20__123Graph_CWAGES_BY_B_U" localSheetId="9" hidden="1">#REF!</x:definedName>
    <x:definedName name="_20__123Graph_CWAGES_BY_B_U" hidden="1">#REF!</x:definedName>
    <x:definedName name="_21__123Graph_CSENS_COMPARISON" hidden="1">#REF!</x:definedName>
    <x:definedName name="_21__123Graph_DCONTRACT_BY_B_U" localSheetId="9" hidden="1">#REF!</x:definedName>
    <x:definedName name="_21__123Graph_DCONTRACT_BY_B_U" hidden="1">#REF!</x:definedName>
    <x:definedName name="_22__123Graph_CSUPPLIES_BY_B_U" hidden="1">#REF!</x:definedName>
    <x:definedName name="_22__123Graph_DQRE_S_BY_CO." localSheetId="9" hidden="1">#REF!</x:definedName>
    <x:definedName name="_22__123Graph_DQRE_S_BY_CO." hidden="1">#REF!</x:definedName>
    <x:definedName name="_23__123Graph_CWAGES_BY_B_U" hidden="1">#REF!</x:definedName>
    <x:definedName name="_23__123Graph_DSUPPLIES_BY_B_U" localSheetId="9" hidden="1">#REF!</x:definedName>
    <x:definedName name="_23__123Graph_DSUPPLIES_BY_B_U" hidden="1">#REF!</x:definedName>
    <x:definedName name="_24__123Graph_DCONTRACT_BY_B_U" hidden="1">#REF!</x:definedName>
    <x:definedName name="_24__123Graph_DWAGES_BY_B_U" localSheetId="9" hidden="1">#REF!</x:definedName>
    <x:definedName name="_24__123Graph_DWAGES_BY_B_U" hidden="1">#REF!</x:definedName>
    <x:definedName name="_25__123Graph_DQRE_S_BY_CO." hidden="1">#REF!</x:definedName>
    <x:definedName name="_25__123Graph_ECONTRACT_BY_B_U" localSheetId="9" hidden="1">#REF!</x:definedName>
    <x:definedName name="_25__123Graph_ECONTRACT_BY_B_U" hidden="1">#REF!</x:definedName>
    <x:definedName name="_26__123Graph_DSUPPLIES_BY_B_U" hidden="1">#REF!</x:definedName>
    <x:definedName name="_26__123Graph_EQRE_S_BY_CO." localSheetId="9" hidden="1">#REF!</x:definedName>
    <x:definedName name="_26__123Graph_EQRE_S_BY_CO." hidden="1">#REF!</x:definedName>
    <x:definedName name="_27__123Graph_DWAGES_BY_B_U" hidden="1">#REF!</x:definedName>
    <x:definedName name="_27__123Graph_ESUPPLIES_BY_B_U" localSheetId="9" hidden="1">#REF!</x:definedName>
    <x:definedName name="_27__123Graph_ESUPPLIES_BY_B_U" hidden="1">#REF!</x:definedName>
    <x:definedName name="_28__123Graph_ECONTRACT_BY_B_U" hidden="1">#REF!</x:definedName>
    <x:definedName name="_28__123Graph_EWAGES_BY_B_U" localSheetId="9" hidden="1">#REF!</x:definedName>
    <x:definedName name="_28__123Graph_EWAGES_BY_B_U" hidden="1">#REF!</x:definedName>
    <x:definedName name="_29__123Graph_EQRE_S_BY_CO." hidden="1">#REF!</x:definedName>
    <x:definedName name="_29__123Graph_FCONTRACT_BY_B_U" localSheetId="9" hidden="1">#REF!</x:definedName>
    <x:definedName name="_29__123Graph_FCONTRACT_BY_B_U" hidden="1">#REF!</x:definedName>
    <x:definedName name="_2JE220_WP" localSheetId="17">#REF!</x:definedName>
    <x:definedName name="_2JE220_WP">#REF!</x:definedName>
    <x:definedName name="_2K" localSheetId="21" hidden="1">#REF!</x:definedName>
    <x:definedName name="_2K" localSheetId="15" hidden="1">#REF!</x:definedName>
    <x:definedName name="_2K" localSheetId="14" hidden="1">#REF!</x:definedName>
    <x:definedName name="_2K" localSheetId="20" hidden="1">#REF!</x:definedName>
    <x:definedName name="_2K" hidden="1">#REF!</x:definedName>
    <x:definedName name="_2QTR" localSheetId="17">#REF!</x:definedName>
    <x:definedName name="_2QTR">#REF!</x:definedName>
    <x:definedName name="_2S" localSheetId="21" hidden="1">#REF!</x:definedName>
    <x:definedName name="_2S" localSheetId="15" hidden="1">#REF!</x:definedName>
    <x:definedName name="_2S" localSheetId="14" hidden="1">#REF!</x:definedName>
    <x:definedName name="_2S" localSheetId="20" hidden="1">#REF!</x:definedName>
    <x:definedName name="_2S" hidden="1">#REF!</x:definedName>
    <x:definedName name="_3_" localSheetId="17">#REF!</x:definedName>
    <x:definedName name="_3_">#REF!</x:definedName>
    <x:definedName name="_3__123Graph_AQRE_S_BY_TYPE" localSheetId="9" hidden="1">#REF!</x:definedName>
    <x:definedName name="_3__123Graph_AQRE_S_BY_TYPE" hidden="1">#REF!</x:definedName>
    <x:definedName name="_30__123Graph_ESUPPLIES_BY_B_U" hidden="1">#REF!</x:definedName>
    <x:definedName name="_30__123Graph_FQRE_S_BY_CO." localSheetId="9" hidden="1">#REF!</x:definedName>
    <x:definedName name="_30__123Graph_FQRE_S_BY_CO." hidden="1">#REF!</x:definedName>
    <x:definedName name="_31__123Graph_EWAGES_BY_B_U" hidden="1">#REF!</x:definedName>
    <x:definedName name="_31__123Graph_FSUPPLIES_BY_B_U" localSheetId="9" hidden="1">#REF!</x:definedName>
    <x:definedName name="_31__123Graph_FSUPPLIES_BY_B_U" hidden="1">#REF!</x:definedName>
    <x:definedName name="_32__123Graph_FCONTRACT_BY_B_U" hidden="1">#REF!</x:definedName>
    <x:definedName name="_32__123Graph_FWAGES_BY_B_U" localSheetId="9" hidden="1">#REF!</x:definedName>
    <x:definedName name="_32__123Graph_FWAGES_BY_B_U" hidden="1">#REF!</x:definedName>
    <x:definedName name="_33__123Graph_FQRE_S_BY_CO." hidden="1">#REF!</x:definedName>
    <x:definedName name="_33__123Graph_XCONTRACT_BY_B_U" localSheetId="9" hidden="1">#REF!</x:definedName>
    <x:definedName name="_33__123Graph_XCONTRACT_BY_B_U" hidden="1">#REF!</x:definedName>
    <x:definedName name="_34__123Graph_FSUPPLIES_BY_B_U" hidden="1">#REF!</x:definedName>
    <x:definedName name="_34__123Graph_XQRE_S_BY_CO." localSheetId="9" hidden="1">#REF!</x:definedName>
    <x:definedName name="_34__123Graph_XQRE_S_BY_CO." hidden="1">#REF!</x:definedName>
    <x:definedName name="_35__123Graph_FWAGES_BY_B_U" hidden="1">#REF!</x:definedName>
    <x:definedName name="_35__123Graph_XQRE_S_BY_TYPE" localSheetId="9" hidden="1">#REF!</x:definedName>
    <x:definedName name="_35__123Graph_XQRE_S_BY_TYPE" hidden="1">#REF!</x:definedName>
    <x:definedName name="_36__123Graph_XCONTRACT_BY_B_U" hidden="1">#REF!</x:definedName>
    <x:definedName name="_36__123Graph_XSUPPLIES_BY_B_U" localSheetId="9" hidden="1">#REF!</x:definedName>
    <x:definedName name="_36__123Graph_XSUPPLIES_BY_B_U" hidden="1">#REF!</x:definedName>
    <x:definedName name="_37__123Graph_XQRE_S_BY_CO." hidden="1">#REF!</x:definedName>
    <x:definedName name="_37__123Graph_XTAX_CREDIT" localSheetId="9" hidden="1">#REF!</x:definedName>
    <x:definedName name="_37__123Graph_XTAX_CREDIT" hidden="1">#REF!</x:definedName>
    <x:definedName name="_38__123Graph_XQRE_S_BY_TYPE" hidden="1">#REF!</x:definedName>
    <x:definedName name="_39__123Graph_XSUPPLIES_BY_B_U" hidden="1">#REF!</x:definedName>
    <x:definedName name="_4__123Graph_ACONTRACT_BY_B_U" hidden="1">#REF!</x:definedName>
    <x:definedName name="_4__123Graph_ASENS_COMPARISON" localSheetId="9" hidden="1">#REF!</x:definedName>
    <x:definedName name="_4__123Graph_ASENS_COMPARISON" hidden="1">#REF!</x:definedName>
    <x:definedName name="_40__123Graph_XTAX_CREDIT" hidden="1">#REF!</x:definedName>
    <x:definedName name="_4JE220_WP" localSheetId="17">#REF!</x:definedName>
    <x:definedName name="_4JE220_WP">#REF!</x:definedName>
    <x:definedName name="_4S" localSheetId="21" hidden="1">#REF!</x:definedName>
    <x:definedName name="_4S" localSheetId="15" hidden="1">#REF!</x:definedName>
    <x:definedName name="_4S" localSheetId="14" hidden="1">#REF!</x:definedName>
    <x:definedName name="_4S" localSheetId="20" hidden="1">#REF!</x:definedName>
    <x:definedName name="_4S" hidden="1">#REF!</x:definedName>
    <x:definedName name="_5__123Graph_AQRE_S_BY_CO." hidden="1">#REF!</x:definedName>
    <x:definedName name="_5__123Graph_ASUPPLIES_BY_B_U" localSheetId="9" hidden="1">#REF!</x:definedName>
    <x:definedName name="_5__123Graph_ASUPPLIES_BY_B_U" hidden="1">#REF!</x:definedName>
    <x:definedName name="_6__123Graph_AQRE_S_BY_TYPE" hidden="1">#REF!</x:definedName>
    <x:definedName name="_6__123Graph_ATAX_CREDIT" localSheetId="9" hidden="1">#REF!</x:definedName>
    <x:definedName name="_6__123Graph_ATAX_CREDIT" hidden="1">#REF!</x:definedName>
    <x:definedName name="_6501" localSheetId="17">#REF!</x:definedName>
    <x:definedName name="_6501">#REF!</x:definedName>
    <x:definedName name="_6532" localSheetId="17">#REF!</x:definedName>
    <x:definedName name="_6532">#REF!</x:definedName>
    <x:definedName name="_6533" localSheetId="17">#REF!</x:definedName>
    <x:definedName name="_6533">#REF!</x:definedName>
    <x:definedName name="_6540">#REF!</x:definedName>
    <x:definedName name="_6543" localSheetId="17">#REF!</x:definedName>
    <x:definedName name="_6543">#REF!</x:definedName>
    <x:definedName name="_6546">#REF!</x:definedName>
    <x:definedName name="_7__123Graph_ASENS_COMPARISON" hidden="1">#REF!</x:definedName>
    <x:definedName name="_7__123Graph_AWAGES_BY_B_U" localSheetId="9" hidden="1">#REF!</x:definedName>
    <x:definedName name="_7__123Graph_AWAGES_BY_B_U" hidden="1">#REF!</x:definedName>
    <x:definedName name="_8__123Graph_ASUPPLIES_BY_B_U" hidden="1">#REF!</x:definedName>
    <x:definedName name="_8__123Graph_BCONTRACT_BY_B_U" localSheetId="9" hidden="1">#REF!</x:definedName>
    <x:definedName name="_8__123Graph_BCONTRACT_BY_B_U" hidden="1">#REF!</x:definedName>
    <x:definedName name="_84_PHASE1" localSheetId="9">#REF!</x:definedName>
    <x:definedName name="_84_PHASE1">#REF!</x:definedName>
    <x:definedName name="_85_PHASE1" localSheetId="9">#REF!</x:definedName>
    <x:definedName name="_85_PHASE1">#REF!</x:definedName>
    <x:definedName name="_86_PHASE1" localSheetId="9">#REF!</x:definedName>
    <x:definedName name="_86_PHASE1">#REF!</x:definedName>
    <x:definedName name="_87_PHASE1" localSheetId="9">#REF!</x:definedName>
    <x:definedName name="_87_PHASE1">#REF!</x:definedName>
    <x:definedName name="_88_PHASE1" localSheetId="9">#REF!</x:definedName>
    <x:definedName name="_88_PHASE1">#REF!</x:definedName>
    <x:definedName name="_88TOTALS" localSheetId="17">#REF!</x:definedName>
    <x:definedName name="_88TOTALS">#REF!</x:definedName>
    <x:definedName name="_89_PHASE1" localSheetId="9">#REF!</x:definedName>
    <x:definedName name="_89_PHASE1">#REF!</x:definedName>
    <x:definedName name="_9__123Graph_ATAX_CREDIT" hidden="1">#REF!</x:definedName>
    <x:definedName name="_9__123Graph_BQRE_S_BY_CO." localSheetId="9" hidden="1">#REF!</x:definedName>
    <x:definedName name="_9__123Graph_BQRE_S_BY_CO." hidden="1">#REF!</x:definedName>
    <x:definedName name="_90_PHASE1" localSheetId="9">#REF!</x:definedName>
    <x:definedName name="_90_PHASE1">#REF!</x:definedName>
    <x:definedName name="_91_PHASE1" localSheetId="9">#REF!</x:definedName>
    <x:definedName name="_91_PHASE1">#REF!</x:definedName>
    <x:definedName name="_92_PHASE1" localSheetId="9">#REF!</x:definedName>
    <x:definedName name="_92_PHASE1">#REF!</x:definedName>
    <x:definedName name="_93_PHASE1" localSheetId="9">#REF!</x:definedName>
    <x:definedName name="_93_PHASE1">#REF!</x:definedName>
    <x:definedName name="_94_PHASE1" localSheetId="9">#REF!</x:definedName>
    <x:definedName name="_94_PHASE1">#REF!</x:definedName>
    <x:definedName name="_95_PHASE1" localSheetId="9">#REF!</x:definedName>
    <x:definedName name="_95_PHASE1">#REF!</x:definedName>
    <x:definedName name="_96_PHASE1" localSheetId="9">#REF!</x:definedName>
    <x:definedName name="_96_PHASE1">#REF!</x:definedName>
    <x:definedName name="_97_PHASE1" localSheetId="9">#REF!</x:definedName>
    <x:definedName name="_97_PHASE1">#REF!</x:definedName>
    <x:definedName name="_98_PHASE1" localSheetId="9">#REF!</x:definedName>
    <x:definedName name="_98_PHASE1">#REF!</x:definedName>
    <x:definedName name="_agr100101" localSheetId="17">#REF!</x:definedName>
    <x:definedName name="_agr100101">#REF!</x:definedName>
    <x:definedName name="_agr100102" localSheetId="17">#REF!</x:definedName>
    <x:definedName name="_agr100102">#REF!</x:definedName>
    <x:definedName name="_agr100103" localSheetId="17">#REF!</x:definedName>
    <x:definedName name="_agr100103">#REF!</x:definedName>
    <x:definedName name="_agr101102">#REF!</x:definedName>
    <x:definedName name="_agr101103">#REF!</x:definedName>
    <x:definedName name="_agr102103">#REF!</x:definedName>
    <x:definedName name="_agr8590">#REF!</x:definedName>
    <x:definedName name="_agr8690" localSheetId="9">#REF!</x:definedName>
    <x:definedName name="_agr8690">#REF!</x:definedName>
    <x:definedName name="_agr8691" localSheetId="17">#REF!</x:definedName>
    <x:definedName name="_agr8691">#REF!</x:definedName>
    <x:definedName name="_agr8790" localSheetId="9">#REF!</x:definedName>
    <x:definedName name="_agr8790">#REF!</x:definedName>
    <x:definedName name="_agr8791" localSheetId="9">#REF!</x:definedName>
    <x:definedName name="_agr8791">#REF!</x:definedName>
    <x:definedName name="_agr8792" localSheetId="17">#REF!</x:definedName>
    <x:definedName name="_agr8792">#REF!</x:definedName>
    <x:definedName name="_agr8890" localSheetId="9">#REF!</x:definedName>
    <x:definedName name="_agr8890">#REF!</x:definedName>
    <x:definedName name="_agr8891" localSheetId="9">#REF!</x:definedName>
    <x:definedName name="_agr8891">#REF!</x:definedName>
    <x:definedName name="_agr8892" localSheetId="9">#REF!</x:definedName>
    <x:definedName name="_agr8892">#REF!</x:definedName>
    <x:definedName name="_agr8893" localSheetId="17">#REF!</x:definedName>
    <x:definedName name="_agr8893">#REF!</x:definedName>
    <x:definedName name="_agr8990" localSheetId="9">#REF!</x:definedName>
    <x:definedName name="_agr8990">#REF!</x:definedName>
    <x:definedName name="_agr8991" localSheetId="9">#REF!</x:definedName>
    <x:definedName name="_agr8991">#REF!</x:definedName>
    <x:definedName name="_agr8992" localSheetId="9">#REF!</x:definedName>
    <x:definedName name="_agr8992">#REF!</x:definedName>
    <x:definedName name="_agr8993" localSheetId="9">#REF!</x:definedName>
    <x:definedName name="_agr8993">#REF!</x:definedName>
    <x:definedName name="_agr8994" localSheetId="17">#REF!</x:definedName>
    <x:definedName name="_agr8994">#REF!</x:definedName>
    <x:definedName name="_agr9091" localSheetId="9">#REF!</x:definedName>
    <x:definedName name="_agr9091">#REF!</x:definedName>
    <x:definedName name="_agr9092" localSheetId="9">#REF!</x:definedName>
    <x:definedName name="_agr9092">#REF!</x:definedName>
    <x:definedName name="_agr9093" localSheetId="9">#REF!</x:definedName>
    <x:definedName name="_agr9093">#REF!</x:definedName>
    <x:definedName name="_agr9094" localSheetId="9">#REF!</x:definedName>
    <x:definedName name="_agr9094">#REF!</x:definedName>
    <x:definedName name="_agr9095" localSheetId="17">#REF!</x:definedName>
    <x:definedName name="_agr9095">#REF!</x:definedName>
    <x:definedName name="_agr9192" localSheetId="9">#REF!</x:definedName>
    <x:definedName name="_agr9192">#REF!</x:definedName>
    <x:definedName name="_agr9193" localSheetId="9">#REF!</x:definedName>
    <x:definedName name="_agr9193">#REF!</x:definedName>
    <x:definedName name="_agr9194" localSheetId="9">#REF!</x:definedName>
    <x:definedName name="_agr9194">#REF!</x:definedName>
    <x:definedName name="_agr9195" localSheetId="9">#REF!</x:definedName>
    <x:definedName name="_agr9195">#REF!</x:definedName>
    <x:definedName name="_agr9196" localSheetId="17">#REF!</x:definedName>
    <x:definedName name="_agr9196">#REF!</x:definedName>
    <x:definedName name="_agr9293" localSheetId="9">#REF!</x:definedName>
    <x:definedName name="_agr9293">#REF!</x:definedName>
    <x:definedName name="_agr9294" localSheetId="9">#REF!</x:definedName>
    <x:definedName name="_agr9294">#REF!</x:definedName>
    <x:definedName name="_agr9295" localSheetId="9">#REF!</x:definedName>
    <x:definedName name="_agr9295">#REF!</x:definedName>
    <x:definedName name="_agr9296" localSheetId="9">#REF!</x:definedName>
    <x:definedName name="_agr9296">#REF!</x:definedName>
    <x:definedName name="_agr9297" localSheetId="17">#REF!</x:definedName>
    <x:definedName name="_agr9297">#REF!</x:definedName>
    <x:definedName name="_agr9394" localSheetId="9">#REF!</x:definedName>
    <x:definedName name="_agr9394">#REF!</x:definedName>
    <x:definedName name="_agr9395" localSheetId="9">#REF!</x:definedName>
    <x:definedName name="_agr9395">#REF!</x:definedName>
    <x:definedName name="_agr9396" localSheetId="9">#REF!</x:definedName>
    <x:definedName name="_agr9396">#REF!</x:definedName>
    <x:definedName name="_agr9397" localSheetId="9">#REF!</x:definedName>
    <x:definedName name="_agr9397">#REF!</x:definedName>
    <x:definedName name="_agr9398" localSheetId="17">#REF!</x:definedName>
    <x:definedName name="_agr9398">#REF!</x:definedName>
    <x:definedName name="_agr9495" localSheetId="9">#REF!</x:definedName>
    <x:definedName name="_agr9495">#REF!</x:definedName>
    <x:definedName name="_agr9496" localSheetId="9">#REF!</x:definedName>
    <x:definedName name="_agr9496">#REF!</x:definedName>
    <x:definedName name="_agr9497" localSheetId="9">#REF!</x:definedName>
    <x:definedName name="_agr9497">#REF!</x:definedName>
    <x:definedName name="_agr9498" localSheetId="9">#REF!</x:definedName>
    <x:definedName name="_agr9498">#REF!</x:definedName>
    <x:definedName name="_agr9499" localSheetId="17">#REF!</x:definedName>
    <x:definedName name="_agr9499">#REF!</x:definedName>
    <x:definedName name="_agr95100" localSheetId="17">#REF!</x:definedName>
    <x:definedName name="_agr95100">#REF!</x:definedName>
    <x:definedName name="_agr9596" localSheetId="9">#REF!</x:definedName>
    <x:definedName name="_agr9596">#REF!</x:definedName>
    <x:definedName name="_agr9597" localSheetId="9">#REF!</x:definedName>
    <x:definedName name="_agr9597">#REF!</x:definedName>
    <x:definedName name="_agr9598" localSheetId="9">#REF!</x:definedName>
    <x:definedName name="_agr9598">#REF!</x:definedName>
    <x:definedName name="_agr9599" localSheetId="17">#REF!</x:definedName>
    <x:definedName name="_agr9599">#REF!</x:definedName>
    <x:definedName name="_agr96100" localSheetId="17">#REF!</x:definedName>
    <x:definedName name="_agr96100">#REF!</x:definedName>
    <x:definedName name="_agr96101" localSheetId="17">#REF!</x:definedName>
    <x:definedName name="_agr96101">#REF!</x:definedName>
    <x:definedName name="_agr9697" localSheetId="9">#REF!</x:definedName>
    <x:definedName name="_agr9697">#REF!</x:definedName>
    <x:definedName name="_agr9698" localSheetId="9">#REF!</x:definedName>
    <x:definedName name="_agr9698">#REF!</x:definedName>
    <x:definedName name="_agr9699" localSheetId="17">#REF!</x:definedName>
    <x:definedName name="_agr9699">#REF!</x:definedName>
    <x:definedName name="_agr97100" localSheetId="17">#REF!</x:definedName>
    <x:definedName name="_agr97100">#REF!</x:definedName>
    <x:definedName name="_agr97101" localSheetId="17">#REF!</x:definedName>
    <x:definedName name="_agr97101">#REF!</x:definedName>
    <x:definedName name="_agr97102">#REF!</x:definedName>
    <x:definedName name="_agr9798" localSheetId="9">#REF!</x:definedName>
    <x:definedName name="_agr9798">#REF!</x:definedName>
    <x:definedName name="_agr9799" localSheetId="17">#REF!</x:definedName>
    <x:definedName name="_agr9799">#REF!</x:definedName>
    <x:definedName name="_agr98100" localSheetId="17">#REF!</x:definedName>
    <x:definedName name="_agr98100">#REF!</x:definedName>
    <x:definedName name="_agr98101" localSheetId="17">#REF!</x:definedName>
    <x:definedName name="_agr98101">#REF!</x:definedName>
    <x:definedName name="_agr98102">#REF!</x:definedName>
    <x:definedName name="_agr98103">#REF!</x:definedName>
    <x:definedName name="_agr9899">#REF!</x:definedName>
    <x:definedName name="_agr99100">#REF!</x:definedName>
    <x:definedName name="_agr99101">#REF!</x:definedName>
    <x:definedName name="_agr99102">#REF!</x:definedName>
    <x:definedName name="_agr99103">#REF!</x:definedName>
    <x:definedName name="_cal1">#REF!</x:definedName>
    <x:definedName name="_cal2">#REF!</x:definedName>
    <x:definedName name="_cal3">#REF!</x:definedName>
    <x:definedName name="_cal4">#REF!</x:definedName>
    <x:definedName name="_cal5">#REF!</x:definedName>
    <x:definedName name="_cal6">#REF!</x:definedName>
    <x:definedName name="_CLI1">#REF!</x:definedName>
    <x:definedName name="_CLI10">#REF!</x:definedName>
    <x:definedName name="_CLI2">#REF!</x:definedName>
    <x:definedName name="_CPK1">#REF!</x:definedName>
    <x:definedName name="_CPK2">#REF!</x:definedName>
    <x:definedName name="_CPK3">#REF!</x:definedName>
    <x:definedName name="_DAT1">#REF!</x:definedName>
    <x:definedName name="_DAT10" localSheetId="17">#REF!</x:definedName>
    <x:definedName name="_DAT10">#REF!</x:definedName>
    <x:definedName name="_DAT11" localSheetId="17">#REF!</x:definedName>
    <x:definedName name="_DAT11">#REF!</x:definedName>
    <x:definedName name="_dat1111" localSheetId="9">#REF!</x:definedName>
    <x:definedName name="_dat1111">#REF!</x:definedName>
    <x:definedName name="_DAT12" localSheetId="17">#REF!</x:definedName>
    <x:definedName name="_DAT12">#REF!</x:definedName>
    <x:definedName name="_DAT13" localSheetId="17">#REF!</x:definedName>
    <x:definedName name="_DAT13">#REF!</x:definedName>
    <x:definedName name="_DAT14" localSheetId="17">#REF!</x:definedName>
    <x:definedName name="_DAT14">#REF!</x:definedName>
    <x:definedName name="_DAT15">#REF!</x:definedName>
    <x:definedName name="_DAT16">#REF!</x:definedName>
    <x:definedName name="_DAT17">#REF!</x:definedName>
    <x:definedName name="_DAT18">#REF!</x:definedName>
    <x:definedName name="_DAT19">#REF!</x:definedName>
    <x:definedName name="_DAT2">#REF!</x:definedName>
    <x:definedName name="_DAT3">#REF!</x:definedName>
    <x:definedName name="_DAT4">#REF!</x:definedName>
    <x:definedName name="_DAT5">#REF!</x:definedName>
    <x:definedName name="_DAT6">#REF!</x:definedName>
    <x:definedName name="_DAT7">#REF!</x:definedName>
    <x:definedName name="_DAT8">#REF!</x:definedName>
    <x:definedName name="_DAT9">#REF!</x:definedName>
    <x:definedName name="_DGO2003">#REF!</x:definedName>
    <x:definedName name="_DGO2004">#REF!</x:definedName>
    <x:definedName name="_DGO2005">#REF!</x:definedName>
    <x:definedName name="_DGO2006">#REF!</x:definedName>
    <x:definedName name="_DGO2007">#REF!</x:definedName>
    <x:definedName name="_DGO2008">#REF!</x:definedName>
    <x:definedName name="_Dist_Bin" hidden="1">#REF!</x:definedName>
    <x:definedName name="_Dist_Values" hidden="1">#REF!</x:definedName>
    <x:definedName name="_EGR1">#N/A</x:definedName>
    <x:definedName name="_EGR2">#N/A</x:definedName>
    <x:definedName name="_EGR3">#N/A</x:definedName>
    <x:definedName name="_ety90" localSheetId="17">#REF!</x:definedName>
    <x:definedName name="_ety90">#REF!</x:definedName>
    <x:definedName name="_ety91" localSheetId="17">#REF!</x:definedName>
    <x:definedName name="_ety91">#REF!</x:definedName>
    <x:definedName name="_ety92" localSheetId="17">#REF!</x:definedName>
    <x:definedName name="_ety92">#REF!</x:definedName>
    <x:definedName name="_ety93">#REF!</x:definedName>
    <x:definedName name="_ety94">#REF!</x:definedName>
    <x:definedName name="_ety95">#REF!</x:definedName>
    <x:definedName name="_ety96">#REF!</x:definedName>
    <x:definedName name="_ety97">#REF!</x:definedName>
    <x:definedName name="_ety98">#REF!</x:definedName>
    <x:definedName name="_ety99">#REF!</x:definedName>
    <x:definedName name="_fbp100">#REF!</x:definedName>
    <x:definedName name="_fbp101">#REF!</x:definedName>
    <x:definedName name="_fbp102">#REF!</x:definedName>
    <x:definedName name="_fbp103">#REF!</x:definedName>
    <x:definedName name="_fbp90">#REF!</x:definedName>
    <x:definedName name="_fbp91">#REF!</x:definedName>
    <x:definedName name="_fbp92">#REF!</x:definedName>
    <x:definedName name="_fbp93">#REF!</x:definedName>
    <x:definedName name="_fbp94">#REF!</x:definedName>
    <x:definedName name="_fbp95">#REF!</x:definedName>
    <x:definedName name="_fbp96">#REF!</x:definedName>
    <x:definedName name="_fbp97">#REF!</x:definedName>
    <x:definedName name="_fbp98">#REF!</x:definedName>
    <x:definedName name="_fbp99">#REF!</x:definedName>
    <x:definedName name="_FEB01" localSheetId="21" hidden="1">{#N/A,#N/A,FALSE,"EMPPAY"}</x:definedName>
    <x:definedName name="_FEB01" localSheetId="9" hidden="1">{#N/A,#N/A,FALSE,"EMPPAY"}</x:definedName>
    <x:definedName name="_FEB01" localSheetId="15" hidden="1">{#N/A,#N/A,FALSE,"EMPPAY"}</x:definedName>
    <x:definedName name="_FEB01" localSheetId="16" hidden="1">{#N/A,#N/A,FALSE,"EMPPAY"}</x:definedName>
    <x:definedName name="_FEB01" localSheetId="14" hidden="1">{#N/A,#N/A,FALSE,"EMPPAY"}</x:definedName>
    <x:definedName name="_FEB01" localSheetId="17" hidden="1">{#N/A,#N/A,FALSE,"EMPPAY"}</x:definedName>
    <x:definedName name="_FEB01" hidden="1">{#N/A,#N/A,FALSE,"EMPPAY"}</x:definedName>
    <x:definedName name="_FED179">#REF!</x:definedName>
    <x:definedName name="_Fill" localSheetId="21" hidden="1">#REF!</x:definedName>
    <x:definedName name="_Fill" localSheetId="15" hidden="1">#REF!</x:definedName>
    <x:definedName name="_Fill" localSheetId="14" hidden="1">#REF!</x:definedName>
    <x:definedName name="_Fill" localSheetId="17" hidden="1">#REF!</x:definedName>
    <x:definedName name="_Fill" localSheetId="19" hidden="1">#REF!</x:definedName>
    <x:definedName name="_Fill" localSheetId="20" hidden="1">#REF!</x:definedName>
    <x:definedName name="_Fill" hidden="1">#REF!</x:definedName>
    <x:definedName name="_Fill.1" hidden="1">#REF!</x:definedName>
    <x:definedName name="_xlnm._FilterDatabase" localSheetId="10" hidden="1">'4 - 100 Basis Pt ROE'!$A$1:$I$318</x:definedName>
    <x:definedName name="_xlnm._FilterDatabase" localSheetId="0" hidden="1">'ATT H-1A'!$A$1:$H$387</x:definedName>
    <x:definedName name="_gas2" localSheetId="17">#REF!</x:definedName>
    <x:definedName name="_gas2">#REF!</x:definedName>
    <x:definedName name="_gas2006" localSheetId="17">#REF!</x:definedName>
    <x:definedName name="_gas2006">#REF!</x:definedName>
    <x:definedName name="_H1" localSheetId="9">{"'Metretek HTML'!$A$7:$W$42"}</x:definedName>
    <x:definedName name="_H1" localSheetId="15">{"'Metretek HTML'!$A$7:$W$42"}</x:definedName>
    <x:definedName name="_H1" localSheetId="16">{"'Metretek HTML'!$A$7:$W$42"}</x:definedName>
    <x:definedName name="_H1" localSheetId="17">{"'Metretek HTML'!$A$7:$W$42"}</x:definedName>
    <x:definedName name="_H1">{"'Metretek HTML'!$A$7:$W$42"}</x:definedName>
    <x:definedName name="_JAN01" localSheetId="21" hidden="1">{#N/A,#N/A,FALSE,"EMPPAY"}</x:definedName>
    <x:definedName name="_JAN01" localSheetId="9" hidden="1">{#N/A,#N/A,FALSE,"EMPPAY"}</x:definedName>
    <x:definedName name="_JAN01" localSheetId="15" hidden="1">{#N/A,#N/A,FALSE,"EMPPAY"}</x:definedName>
    <x:definedName name="_JAN01" localSheetId="16" hidden="1">{#N/A,#N/A,FALSE,"EMPPAY"}</x:definedName>
    <x:definedName name="_JAN01" localSheetId="14" hidden="1">{#N/A,#N/A,FALSE,"EMPPAY"}</x:definedName>
    <x:definedName name="_JAN01" localSheetId="17" hidden="1">{#N/A,#N/A,FALSE,"EMPPAY"}</x:definedName>
    <x:definedName name="_JAN01" hidden="1">{#N/A,#N/A,FALSE,"EMPPAY"}</x:definedName>
    <x:definedName name="_JAN2001" localSheetId="21" hidden="1">{#N/A,#N/A,FALSE,"EMPPAY"}</x:definedName>
    <x:definedName name="_JAN2001" localSheetId="9" hidden="1">{#N/A,#N/A,FALSE,"EMPPAY"}</x:definedName>
    <x:definedName name="_JAN2001" localSheetId="15" hidden="1">{#N/A,#N/A,FALSE,"EMPPAY"}</x:definedName>
    <x:definedName name="_JAN2001" localSheetId="16" hidden="1">{#N/A,#N/A,FALSE,"EMPPAY"}</x:definedName>
    <x:definedName name="_JAN2001" localSheetId="14" hidden="1">{#N/A,#N/A,FALSE,"EMPPAY"}</x:definedName>
    <x:definedName name="_JAN2001" localSheetId="17" hidden="1">{#N/A,#N/A,FALSE,"EMPPAY"}</x:definedName>
    <x:definedName name="_JAN2001" hidden="1">{#N/A,#N/A,FALSE,"EMPPAY"}</x:definedName>
    <x:definedName name="_je1" localSheetId="17">#REF!</x:definedName>
    <x:definedName name="_je1">#REF!</x:definedName>
    <x:definedName name="_JE124" localSheetId="17">#REF!</x:definedName>
    <x:definedName name="_JE124">#REF!</x:definedName>
    <x:definedName name="_JE13" localSheetId="17">#REF!</x:definedName>
    <x:definedName name="_JE13">#REF!</x:definedName>
    <x:definedName name="_je14">#REF!</x:definedName>
    <x:definedName name="_JE147">#REF!</x:definedName>
    <x:definedName name="_JE16">#REF!</x:definedName>
    <x:definedName name="_JE17">#REF!</x:definedName>
    <x:definedName name="_je2" localSheetId="9">#REF!</x:definedName>
    <x:definedName name="_je2">#REF!</x:definedName>
    <x:definedName name="_JE220" localSheetId="17">#REF!</x:definedName>
    <x:definedName name="_JE220">#REF!</x:definedName>
    <x:definedName name="_JE230" localSheetId="17">#REF!</x:definedName>
    <x:definedName name="_JE230">#REF!</x:definedName>
    <x:definedName name="_JE234" localSheetId="17">#REF!</x:definedName>
    <x:definedName name="_JE234">#REF!</x:definedName>
    <x:definedName name="_JE236">#REF!</x:definedName>
    <x:definedName name="_JE237">#REF!</x:definedName>
    <x:definedName name="_JE24">#REF!</x:definedName>
    <x:definedName name="_JE33">#REF!</x:definedName>
    <x:definedName name="_Key.1" hidden="1">#REF!</x:definedName>
    <x:definedName name="_Key1" localSheetId="20" hidden="1">#REF!</x:definedName>
    <x:definedName name="_Key1" hidden="1">#REF!</x:definedName>
    <x:definedName name="_Key2" localSheetId="20" hidden="1">#REF!</x:definedName>
    <x:definedName name="_Key2" hidden="1">#REF!</x:definedName>
    <x:definedName name="_MatInverse_In" localSheetId="17" hidden="1">#REF!</x:definedName>
    <x:definedName name="_MatInverse_In" hidden="1">#REF!</x:definedName>
    <x:definedName name="_MatInverse_Out" localSheetId="17" hidden="1">#REF!</x:definedName>
    <x:definedName name="_MatInverse_Out" hidden="1">#REF!</x:definedName>
    <x:definedName name="_MatMult_A" localSheetId="17" hidden="1">#REF!</x:definedName>
    <x:definedName name="_MatMult_A" hidden="1">#REF!</x:definedName>
    <x:definedName name="_MatMult_AxB" hidden="1">#REF!</x:definedName>
    <x:definedName name="_MatMult_B" hidden="1">#REF!</x:definedName>
    <x:definedName name="_New2" localSheetId="17">#REF!</x:definedName>
    <x:definedName name="_New2">#REF!</x:definedName>
    <x:definedName name="_New3" localSheetId="17">#REF!</x:definedName>
    <x:definedName name="_New3">#REF!</x:definedName>
    <x:definedName name="_New4" localSheetId="17">#REF!</x:definedName>
    <x:definedName name="_New4">#REF!</x:definedName>
    <x:definedName name="_Order.1" hidden="1">255</x:definedName>
    <x:definedName name="_Order1">255</x:definedName>
    <x:definedName name="_Order2" localSheetId="21" hidden="1">0</x:definedName>
    <x:definedName name="_Order2" localSheetId="15" hidden="1">0</x:definedName>
    <x:definedName name="_Order2" localSheetId="14" hidden="1">0</x:definedName>
    <x:definedName name="_Order2" localSheetId="19" hidden="1">0</x:definedName>
    <x:definedName name="_Order2" localSheetId="20" hidden="1">0</x:definedName>
    <x:definedName name="_Order2">255</x:definedName>
    <x:definedName name="_p.choice" localSheetId="17">#REF!</x:definedName>
    <x:definedName name="_p.choice">#REF!</x:definedName>
    <x:definedName name="_Parse_In" hidden="1">#REF!</x:definedName>
    <x:definedName name="_Parse_Out" hidden="1">#REF!</x:definedName>
    <x:definedName name="_PG1" localSheetId="17">#REF!</x:definedName>
    <x:definedName name="_PG1">#REF!</x:definedName>
    <x:definedName name="_PG2">#REF!</x:definedName>
    <x:definedName name="_PG3">#REF!</x:definedName>
    <x:definedName name="_PG4">#REF!</x:definedName>
    <x:definedName name="_PG5">#REF!</x:definedName>
    <x:definedName name="_PG6">#REF!</x:definedName>
    <x:definedName name="_PG7">#REF!</x:definedName>
    <x:definedName name="_PG8">#REF!</x:definedName>
    <x:definedName name="_qre84" localSheetId="9">#REF!</x:definedName>
    <x:definedName name="_qre84">#REF!</x:definedName>
    <x:definedName name="_qre84100" localSheetId="17">#REF!</x:definedName>
    <x:definedName name="_qre84100">#REF!</x:definedName>
    <x:definedName name="_qre84101" localSheetId="17">#REF!</x:definedName>
    <x:definedName name="_qre84101">#REF!</x:definedName>
    <x:definedName name="_qre84102" localSheetId="17">#REF!</x:definedName>
    <x:definedName name="_qre84102">#REF!</x:definedName>
    <x:definedName name="_qre84103">#REF!</x:definedName>
    <x:definedName name="_qre8490" localSheetId="9">#REF!</x:definedName>
    <x:definedName name="_qre8490">#REF!</x:definedName>
    <x:definedName name="_qre8491" localSheetId="9">#REF!</x:definedName>
    <x:definedName name="_qre8491">#REF!</x:definedName>
    <x:definedName name="_qre8492" localSheetId="9">#REF!</x:definedName>
    <x:definedName name="_qre8492">#REF!</x:definedName>
    <x:definedName name="_qre8493" localSheetId="9">#REF!</x:definedName>
    <x:definedName name="_qre8493">#REF!</x:definedName>
    <x:definedName name="_qre8494" localSheetId="9">#REF!</x:definedName>
    <x:definedName name="_qre8494">#REF!</x:definedName>
    <x:definedName name="_qre8495" localSheetId="9">#REF!</x:definedName>
    <x:definedName name="_qre8495">#REF!</x:definedName>
    <x:definedName name="_qre8496" localSheetId="9">#REF!</x:definedName>
    <x:definedName name="_qre8496">#REF!</x:definedName>
    <x:definedName name="_qre8497" localSheetId="9">#REF!</x:definedName>
    <x:definedName name="_qre8497">#REF!</x:definedName>
    <x:definedName name="_qre8498" localSheetId="9">#REF!</x:definedName>
    <x:definedName name="_qre8498">#REF!</x:definedName>
    <x:definedName name="_qre8499" localSheetId="17">#REF!</x:definedName>
    <x:definedName name="_qre8499">#REF!</x:definedName>
    <x:definedName name="_qre85" localSheetId="9">#REF!</x:definedName>
    <x:definedName name="_qre85">#REF!</x:definedName>
    <x:definedName name="_qre85100" localSheetId="17">#REF!</x:definedName>
    <x:definedName name="_qre85100">#REF!</x:definedName>
    <x:definedName name="_qre85101" localSheetId="17">#REF!</x:definedName>
    <x:definedName name="_qre85101">#REF!</x:definedName>
    <x:definedName name="_qre85102" localSheetId="17">#REF!</x:definedName>
    <x:definedName name="_qre85102">#REF!</x:definedName>
    <x:definedName name="_qre85103">#REF!</x:definedName>
    <x:definedName name="_qre8590" localSheetId="9">#REF!</x:definedName>
    <x:definedName name="_qre8590">#REF!</x:definedName>
    <x:definedName name="_qre8591" localSheetId="9">#REF!</x:definedName>
    <x:definedName name="_qre8591">#REF!</x:definedName>
    <x:definedName name="_qre8592" localSheetId="9">#REF!</x:definedName>
    <x:definedName name="_qre8592">#REF!</x:definedName>
    <x:definedName name="_qre8593" localSheetId="9">#REF!</x:definedName>
    <x:definedName name="_qre8593">#REF!</x:definedName>
    <x:definedName name="_qre8594" localSheetId="9">#REF!</x:definedName>
    <x:definedName name="_qre8594">#REF!</x:definedName>
    <x:definedName name="_qre8595" localSheetId="9">#REF!</x:definedName>
    <x:definedName name="_qre8595">#REF!</x:definedName>
    <x:definedName name="_qre8596" localSheetId="9">#REF!</x:definedName>
    <x:definedName name="_qre8596">#REF!</x:definedName>
    <x:definedName name="_qre8597" localSheetId="9">#REF!</x:definedName>
    <x:definedName name="_qre8597">#REF!</x:definedName>
    <x:definedName name="_qre8598" localSheetId="9">#REF!</x:definedName>
    <x:definedName name="_qre8598">#REF!</x:definedName>
    <x:definedName name="_qre8599" localSheetId="17">#REF!</x:definedName>
    <x:definedName name="_qre8599">#REF!</x:definedName>
    <x:definedName name="_qre86" localSheetId="9">#REF!</x:definedName>
    <x:definedName name="_qre86">#REF!</x:definedName>
    <x:definedName name="_qre86100" localSheetId="17">#REF!</x:definedName>
    <x:definedName name="_qre86100">#REF!</x:definedName>
    <x:definedName name="_qre86101" localSheetId="17">#REF!</x:definedName>
    <x:definedName name="_qre86101">#REF!</x:definedName>
    <x:definedName name="_qre86102" localSheetId="17">#REF!</x:definedName>
    <x:definedName name="_qre86102">#REF!</x:definedName>
    <x:definedName name="_qre86103">#REF!</x:definedName>
    <x:definedName name="_qre8690" localSheetId="9">#REF!</x:definedName>
    <x:definedName name="_qre8690">#REF!</x:definedName>
    <x:definedName name="_qre8691" localSheetId="9">#REF!</x:definedName>
    <x:definedName name="_qre8691">#REF!</x:definedName>
    <x:definedName name="_qre8692" localSheetId="9">#REF!</x:definedName>
    <x:definedName name="_qre8692">#REF!</x:definedName>
    <x:definedName name="_qre8693" localSheetId="9">#REF!</x:definedName>
    <x:definedName name="_qre8693">#REF!</x:definedName>
    <x:definedName name="_qre8694" localSheetId="9">#REF!</x:definedName>
    <x:definedName name="_qre8694">#REF!</x:definedName>
    <x:definedName name="_qre8695" localSheetId="9">#REF!</x:definedName>
    <x:definedName name="_qre8695">#REF!</x:definedName>
    <x:definedName name="_qre8696" localSheetId="9">#REF!</x:definedName>
    <x:definedName name="_qre8696">#REF!</x:definedName>
    <x:definedName name="_qre8697" localSheetId="9">#REF!</x:definedName>
    <x:definedName name="_qre8697">#REF!</x:definedName>
    <x:definedName name="_qre8698" localSheetId="9">#REF!</x:definedName>
    <x:definedName name="_qre8698">#REF!</x:definedName>
    <x:definedName name="_qre8699" localSheetId="17">#REF!</x:definedName>
    <x:definedName name="_qre8699">#REF!</x:definedName>
    <x:definedName name="_qre87" localSheetId="9">#REF!</x:definedName>
    <x:definedName name="_qre87">#REF!</x:definedName>
    <x:definedName name="_qre87100" localSheetId="17">#REF!</x:definedName>
    <x:definedName name="_qre87100">#REF!</x:definedName>
    <x:definedName name="_qre87101" localSheetId="17">#REF!</x:definedName>
    <x:definedName name="_qre87101">#REF!</x:definedName>
    <x:definedName name="_qre87102" localSheetId="17">#REF!</x:definedName>
    <x:definedName name="_qre87102">#REF!</x:definedName>
    <x:definedName name="_qre87103">#REF!</x:definedName>
    <x:definedName name="_qre8790" localSheetId="9">#REF!</x:definedName>
    <x:definedName name="_qre8790">#REF!</x:definedName>
    <x:definedName name="_qre8791" localSheetId="9">#REF!</x:definedName>
    <x:definedName name="_qre8791">#REF!</x:definedName>
    <x:definedName name="_qre8792" localSheetId="9">#REF!</x:definedName>
    <x:definedName name="_qre8792">#REF!</x:definedName>
    <x:definedName name="_qre8793" localSheetId="9">#REF!</x:definedName>
    <x:definedName name="_qre8793">#REF!</x:definedName>
    <x:definedName name="_qre8794" localSheetId="9">#REF!</x:definedName>
    <x:definedName name="_qre8794">#REF!</x:definedName>
    <x:definedName name="_qre8795" localSheetId="9">#REF!</x:definedName>
    <x:definedName name="_qre8795">#REF!</x:definedName>
    <x:definedName name="_qre8796" localSheetId="9">#REF!</x:definedName>
    <x:definedName name="_qre8796">#REF!</x:definedName>
    <x:definedName name="_qre8797" localSheetId="9">#REF!</x:definedName>
    <x:definedName name="_qre8797">#REF!</x:definedName>
    <x:definedName name="_qre8798" localSheetId="9">#REF!</x:definedName>
    <x:definedName name="_qre8798">#REF!</x:definedName>
    <x:definedName name="_qre8799" localSheetId="17">#REF!</x:definedName>
    <x:definedName name="_qre8799">#REF!</x:definedName>
    <x:definedName name="_qre88" localSheetId="9">#REF!</x:definedName>
    <x:definedName name="_qre88">#REF!</x:definedName>
    <x:definedName name="_qre88100" localSheetId="17">#REF!</x:definedName>
    <x:definedName name="_qre88100">#REF!</x:definedName>
    <x:definedName name="_qre88101" localSheetId="17">#REF!</x:definedName>
    <x:definedName name="_qre88101">#REF!</x:definedName>
    <x:definedName name="_qre88102" localSheetId="17">#REF!</x:definedName>
    <x:definedName name="_qre88102">#REF!</x:definedName>
    <x:definedName name="_qre88103">#REF!</x:definedName>
    <x:definedName name="_qre8890" localSheetId="9">#REF!</x:definedName>
    <x:definedName name="_qre8890">#REF!</x:definedName>
    <x:definedName name="_qre8891" localSheetId="9">#REF!</x:definedName>
    <x:definedName name="_qre8891">#REF!</x:definedName>
    <x:definedName name="_qre8892" localSheetId="9">#REF!</x:definedName>
    <x:definedName name="_qre8892">#REF!</x:definedName>
    <x:definedName name="_qre8893" localSheetId="9">#REF!</x:definedName>
    <x:definedName name="_qre8893">#REF!</x:definedName>
    <x:definedName name="_qre8894" localSheetId="9">#REF!</x:definedName>
    <x:definedName name="_qre8894">#REF!</x:definedName>
    <x:definedName name="_qre8895" localSheetId="9">#REF!</x:definedName>
    <x:definedName name="_qre8895">#REF!</x:definedName>
    <x:definedName name="_qre8896" localSheetId="9">#REF!</x:definedName>
    <x:definedName name="_qre8896">#REF!</x:definedName>
    <x:definedName name="_qre8897" localSheetId="9">#REF!</x:definedName>
    <x:definedName name="_qre8897">#REF!</x:definedName>
    <x:definedName name="_qre8898" localSheetId="9">#REF!</x:definedName>
    <x:definedName name="_qre8898">#REF!</x:definedName>
    <x:definedName name="_qre8899" localSheetId="17">#REF!</x:definedName>
    <x:definedName name="_qre8899">#REF!</x:definedName>
    <x:definedName name="_qre89" localSheetId="9">#REF!</x:definedName>
    <x:definedName name="_qre89">#REF!</x:definedName>
    <x:definedName name="_qre90" localSheetId="9">#REF!</x:definedName>
    <x:definedName name="_qre90">#REF!</x:definedName>
    <x:definedName name="_qre91" localSheetId="9">#REF!</x:definedName>
    <x:definedName name="_qre91">#REF!</x:definedName>
    <x:definedName name="_qre92" localSheetId="9">#REF!</x:definedName>
    <x:definedName name="_qre92">#REF!</x:definedName>
    <x:definedName name="_qre93" localSheetId="9">#REF!</x:definedName>
    <x:definedName name="_qre93">#REF!</x:definedName>
    <x:definedName name="_qre94" localSheetId="9">#REF!</x:definedName>
    <x:definedName name="_qre94">#REF!</x:definedName>
    <x:definedName name="_qre95" localSheetId="9">#REF!</x:definedName>
    <x:definedName name="_qre95">#REF!</x:definedName>
    <x:definedName name="_qre96" localSheetId="9">#REF!</x:definedName>
    <x:definedName name="_qre96">#REF!</x:definedName>
    <x:definedName name="_qre97" localSheetId="9">#REF!</x:definedName>
    <x:definedName name="_qre97">#REF!</x:definedName>
    <x:definedName name="_qre98" localSheetId="9">#REF!</x:definedName>
    <x:definedName name="_qre98">#REF!</x:definedName>
    <x:definedName name="_Regression_Int">1</x:definedName>
    <x:definedName name="_Regression_Out" hidden="1">#REF!</x:definedName>
    <x:definedName name="_Regression_X" hidden="1">#REF!</x:definedName>
    <x:definedName name="_Regression_Y" hidden="1">#REF!</x:definedName>
    <x:definedName name="_ryr56565" localSheetId="21" hidden="1">{#N/A,#N/A,FALSE,"Monthly SAIFI";#N/A,#N/A,FALSE,"Yearly SAIFI";#N/A,#N/A,FALSE,"Monthly CAIDI";#N/A,#N/A,FALSE,"Yearly CAIDI";#N/A,#N/A,FALSE,"Monthly SAIDI";#N/A,#N/A,FALSE,"Yearly SAIDI";#N/A,#N/A,FALSE,"Monthly MAIFI";#N/A,#N/A,FALSE,"Yearly MAIFI";#N/A,#N/A,FALSE,"Monthly Cust &gt;=4 Int"}</x:definedName>
    <x:definedName name="_ryr56565" localSheetId="9" hidden="1">{#N/A,#N/A,FALSE,"Monthly SAIFI";#N/A,#N/A,FALSE,"Yearly SAIFI";#N/A,#N/A,FALSE,"Monthly CAIDI";#N/A,#N/A,FALSE,"Yearly CAIDI";#N/A,#N/A,FALSE,"Monthly SAIDI";#N/A,#N/A,FALSE,"Yearly SAIDI";#N/A,#N/A,FALSE,"Monthly MAIFI";#N/A,#N/A,FALSE,"Yearly MAIFI";#N/A,#N/A,FALSE,"Monthly Cust &gt;=4 Int"}</x:definedName>
    <x:definedName name="_ryr56565" localSheetId="15" hidden="1">{#N/A,#N/A,FALSE,"Monthly SAIFI";#N/A,#N/A,FALSE,"Yearly SAIFI";#N/A,#N/A,FALSE,"Monthly CAIDI";#N/A,#N/A,FALSE,"Yearly CAIDI";#N/A,#N/A,FALSE,"Monthly SAIDI";#N/A,#N/A,FALSE,"Yearly SAIDI";#N/A,#N/A,FALSE,"Monthly MAIFI";#N/A,#N/A,FALSE,"Yearly MAIFI";#N/A,#N/A,FALSE,"Monthly Cust &gt;=4 Int"}</x:definedName>
    <x:definedName name="_ryr56565" localSheetId="16" hidden="1">{#N/A,#N/A,FALSE,"Monthly SAIFI";#N/A,#N/A,FALSE,"Yearly SAIFI";#N/A,#N/A,FALSE,"Monthly CAIDI";#N/A,#N/A,FALSE,"Yearly CAIDI";#N/A,#N/A,FALSE,"Monthly SAIDI";#N/A,#N/A,FALSE,"Yearly SAIDI";#N/A,#N/A,FALSE,"Monthly MAIFI";#N/A,#N/A,FALSE,"Yearly MAIFI";#N/A,#N/A,FALSE,"Monthly Cust &gt;=4 Int"}</x:definedName>
    <x:definedName name="_ryr56565" localSheetId="14" hidden="1">{#N/A,#N/A,FALSE,"Monthly SAIFI";#N/A,#N/A,FALSE,"Yearly SAIFI";#N/A,#N/A,FALSE,"Monthly CAIDI";#N/A,#N/A,FALSE,"Yearly CAIDI";#N/A,#N/A,FALSE,"Monthly SAIDI";#N/A,#N/A,FALSE,"Yearly SAIDI";#N/A,#N/A,FALSE,"Monthly MAIFI";#N/A,#N/A,FALSE,"Yearly MAIFI";#N/A,#N/A,FALSE,"Monthly Cust &gt;=4 Int"}</x:definedName>
    <x:definedName name="_ryr56565" localSheetId="17" hidden="1">{#N/A,#N/A,FALSE,"Monthly SAIFI";#N/A,#N/A,FALSE,"Yearly SAIFI";#N/A,#N/A,FALSE,"Monthly CAIDI";#N/A,#N/A,FALSE,"Yearly CAIDI";#N/A,#N/A,FALSE,"Monthly SAIDI";#N/A,#N/A,FALSE,"Yearly SAIDI";#N/A,#N/A,FALSE,"Monthly MAIFI";#N/A,#N/A,FALSE,"Yearly MAIFI";#N/A,#N/A,FALSE,"Monthly Cust &gt;=4 Int"}</x:definedName>
    <x:definedName name="_ryr56565" hidden="1">{#N/A,#N/A,FALSE,"Monthly SAIFI";#N/A,#N/A,FALSE,"Yearly SAIFI";#N/A,#N/A,FALSE,"Monthly CAIDI";#N/A,#N/A,FALSE,"Yearly CAIDI";#N/A,#N/A,FALSE,"Monthly SAIDI";#N/A,#N/A,FALSE,"Yearly SAIDI";#N/A,#N/A,FALSE,"Monthly MAIFI";#N/A,#N/A,FALSE,"Yearly MAIFI";#N/A,#N/A,FALSE,"Monthly Cust &gt;=4 Int"}</x:definedName>
    <x:definedName name="_sam1">#REF!</x:definedName>
    <x:definedName name="_Sort" hidden="1">#REF!</x:definedName>
    <x:definedName name="_Sort.1" hidden="1">#REF!</x:definedName>
    <x:definedName name="_sr01" localSheetId="17">#REF!</x:definedName>
    <x:definedName name="_sr01">#REF!</x:definedName>
    <x:definedName name="_sr02" localSheetId="17">#REF!</x:definedName>
    <x:definedName name="_sr02">#REF!</x:definedName>
    <x:definedName name="_sr03" localSheetId="17">#REF!</x:definedName>
    <x:definedName name="_sr03">#REF!</x:definedName>
    <x:definedName name="_sr90">#REF!</x:definedName>
    <x:definedName name="_sr91">#REF!</x:definedName>
    <x:definedName name="_sr92">#REF!</x:definedName>
    <x:definedName name="_sr93">#REF!</x:definedName>
    <x:definedName name="_sr94">#REF!</x:definedName>
    <x:definedName name="_sr95">#REF!</x:definedName>
    <x:definedName name="_sr96">#REF!</x:definedName>
    <x:definedName name="_sr97">#REF!</x:definedName>
    <x:definedName name="_sr98">#REF!</x:definedName>
    <x:definedName name="_sr99">#REF!</x:definedName>
    <x:definedName name="_ss1">#REF!</x:definedName>
    <x:definedName name="_sty90">#REF!</x:definedName>
    <x:definedName name="_sty91">#REF!</x:definedName>
    <x:definedName name="_sty92">#REF!</x:definedName>
    <x:definedName name="_sty93">#REF!</x:definedName>
    <x:definedName name="_sty94">#REF!</x:definedName>
    <x:definedName name="_sty95">#REF!</x:definedName>
    <x:definedName name="_sty96">#REF!</x:definedName>
    <x:definedName name="_sty97">#REF!</x:definedName>
    <x:definedName name="_sty98">#REF!</x:definedName>
    <x:definedName name="_sty99">#REF!</x:definedName>
    <x:definedName name="_SUM282" localSheetId="9">#REF!</x:definedName>
    <x:definedName name="_SUM282">#REF!</x:definedName>
    <x:definedName name="_SUM3" localSheetId="9">#REF!</x:definedName>
    <x:definedName name="_SUM3">#REF!</x:definedName>
    <x:definedName name="_SUM4" localSheetId="9">#REF!</x:definedName>
    <x:definedName name="_SUM4">#REF!</x:definedName>
    <x:definedName name="_Table1_Out" localSheetId="17" hidden="1">#REF!</x:definedName>
    <x:definedName name="_Table1_Out" hidden="1">#REF!</x:definedName>
    <x:definedName name="_Tax1999" localSheetId="17">#REF!</x:definedName>
    <x:definedName name="_Tax1999">#REF!</x:definedName>
    <x:definedName name="_tet12" localSheetId="9" hidden="1">{"assumptions",#N/A,FALSE,"Scenario 1";"valuation",#N/A,FALSE,"Scenario 1"}</x:definedName>
    <x:definedName name="_tet12" localSheetId="17" hidden="1">{"assumptions",#N/A,FALSE,"Scenario 1";"valuation",#N/A,FALSE,"Scenario 1"}</x:definedName>
    <x:definedName name="_tet12" hidden="1">{"assumptions",#N/A,FALSE,"Scenario 1";"valuation",#N/A,FALSE,"Scenario 1"}</x:definedName>
    <x:definedName name="_tet5" localSheetId="9" hidden="1">{"assumptions",#N/A,FALSE,"Scenario 1";"valuation",#N/A,FALSE,"Scenario 1"}</x:definedName>
    <x:definedName name="_tet5" localSheetId="17" hidden="1">{"assumptions",#N/A,FALSE,"Scenario 1";"valuation",#N/A,FALSE,"Scenario 1"}</x:definedName>
    <x:definedName name="_tet5" hidden="1">{"assumptions",#N/A,FALSE,"Scenario 1";"valuation",#N/A,FALSE,"Scenario 1"}</x:definedName>
    <x:definedName name="_tqc100" localSheetId="17">#REF!</x:definedName>
    <x:definedName name="_tqc100">#REF!</x:definedName>
    <x:definedName name="_tqc101" localSheetId="17">#REF!</x:definedName>
    <x:definedName name="_tqc101">#REF!</x:definedName>
    <x:definedName name="_tqc102" localSheetId="17">#REF!</x:definedName>
    <x:definedName name="_tqc102">#REF!</x:definedName>
    <x:definedName name="_tqc103">#REF!</x:definedName>
    <x:definedName name="_tqc90" localSheetId="9">#REF!</x:definedName>
    <x:definedName name="_tqc90">#REF!</x:definedName>
    <x:definedName name="_tqc91" localSheetId="9">#REF!</x:definedName>
    <x:definedName name="_tqc91">#REF!</x:definedName>
    <x:definedName name="_tqc92" localSheetId="9">#REF!</x:definedName>
    <x:definedName name="_tqc92">#REF!</x:definedName>
    <x:definedName name="_tqc93" localSheetId="9">#REF!</x:definedName>
    <x:definedName name="_tqc93">#REF!</x:definedName>
    <x:definedName name="_tqc94" localSheetId="9">#REF!</x:definedName>
    <x:definedName name="_tqc94">#REF!</x:definedName>
    <x:definedName name="_tqc95" localSheetId="9">#REF!</x:definedName>
    <x:definedName name="_tqc95">#REF!</x:definedName>
    <x:definedName name="_tqc96" localSheetId="9">#REF!</x:definedName>
    <x:definedName name="_tqc96">#REF!</x:definedName>
    <x:definedName name="_tqc97" localSheetId="9">#REF!</x:definedName>
    <x:definedName name="_tqc97">#REF!</x:definedName>
    <x:definedName name="_tqc98" localSheetId="9">#REF!</x:definedName>
    <x:definedName name="_tqc98">#REF!</x:definedName>
    <x:definedName name="_tqc99" localSheetId="17">#REF!</x:definedName>
    <x:definedName name="_tqc99">#REF!</x:definedName>
    <x:definedName name="_tql100" localSheetId="17">#REF!</x:definedName>
    <x:definedName name="_tql100">#REF!</x:definedName>
    <x:definedName name="_tql101" localSheetId="17">#REF!</x:definedName>
    <x:definedName name="_tql101">#REF!</x:definedName>
    <x:definedName name="_tql102">#REF!</x:definedName>
    <x:definedName name="_tql103">#REF!</x:definedName>
    <x:definedName name="_tql90" localSheetId="9">#REF!</x:definedName>
    <x:definedName name="_tql90">#REF!</x:definedName>
    <x:definedName name="_tql91" localSheetId="9">#REF!</x:definedName>
    <x:definedName name="_tql91">#REF!</x:definedName>
    <x:definedName name="_tql92" localSheetId="9">#REF!</x:definedName>
    <x:definedName name="_tql92">#REF!</x:definedName>
    <x:definedName name="_tql93" localSheetId="9">#REF!</x:definedName>
    <x:definedName name="_tql93">#REF!</x:definedName>
    <x:definedName name="_tql94" localSheetId="9">#REF!</x:definedName>
    <x:definedName name="_tql94">#REF!</x:definedName>
    <x:definedName name="_tql95" localSheetId="9">#REF!</x:definedName>
    <x:definedName name="_tql95">#REF!</x:definedName>
    <x:definedName name="_tql96" localSheetId="9">#REF!</x:definedName>
    <x:definedName name="_tql96">#REF!</x:definedName>
    <x:definedName name="_tql97" localSheetId="9">#REF!</x:definedName>
    <x:definedName name="_tql97">#REF!</x:definedName>
    <x:definedName name="_tql98" localSheetId="9">#REF!</x:definedName>
    <x:definedName name="_tql98">#REF!</x:definedName>
    <x:definedName name="_tql99" localSheetId="17">#REF!</x:definedName>
    <x:definedName name="_tql99">#REF!</x:definedName>
    <x:definedName name="_tqs100" localSheetId="17">#REF!</x:definedName>
    <x:definedName name="_tqs100">#REF!</x:definedName>
    <x:definedName name="_tqs101" localSheetId="17">#REF!</x:definedName>
    <x:definedName name="_tqs101">#REF!</x:definedName>
    <x:definedName name="_tqs102">#REF!</x:definedName>
    <x:definedName name="_tqs103">#REF!</x:definedName>
    <x:definedName name="_tqs90" localSheetId="9">#REF!</x:definedName>
    <x:definedName name="_tqs90">#REF!</x:definedName>
    <x:definedName name="_tqs91" localSheetId="9">#REF!</x:definedName>
    <x:definedName name="_tqs91">#REF!</x:definedName>
    <x:definedName name="_tqs92" localSheetId="9">#REF!</x:definedName>
    <x:definedName name="_tqs92">#REF!</x:definedName>
    <x:definedName name="_tqs93" localSheetId="9">#REF!</x:definedName>
    <x:definedName name="_tqs93">#REF!</x:definedName>
    <x:definedName name="_tqs94" localSheetId="9">#REF!</x:definedName>
    <x:definedName name="_tqs94">#REF!</x:definedName>
    <x:definedName name="_tqs95" localSheetId="9">#REF!</x:definedName>
    <x:definedName name="_tqs95">#REF!</x:definedName>
    <x:definedName name="_tqs96" localSheetId="9">#REF!</x:definedName>
    <x:definedName name="_tqs96">#REF!</x:definedName>
    <x:definedName name="_tqs97" localSheetId="9">#REF!</x:definedName>
    <x:definedName name="_tqs97">#REF!</x:definedName>
    <x:definedName name="_tqs98" localSheetId="9">#REF!</x:definedName>
    <x:definedName name="_tqs98">#REF!</x:definedName>
    <x:definedName name="_tqs99" localSheetId="17">#REF!</x:definedName>
    <x:definedName name="_tqs99">#REF!</x:definedName>
    <x:definedName name="A" localSheetId="21" hidden="1">{#N/A,#N/A,FALSE,"EMPPAY"}</x:definedName>
    <x:definedName name="A" localSheetId="15" hidden="1">{#N/A,#N/A,FALSE,"EMPPAY"}</x:definedName>
    <x:definedName name="A" localSheetId="14" hidden="1">{#N/A,#N/A,FALSE,"EMPPAY"}</x:definedName>
    <x:definedName name="A" localSheetId="17">#REF!</x:definedName>
    <x:definedName name="A" localSheetId="19" hidden="1">{#N/A,#N/A,FALSE,"EMPPAY"}</x:definedName>
    <x:definedName name="a" localSheetId="20">'9A - Gross Plant &amp; ARO'!$E$31</x:definedName>
    <x:definedName name="A">#REF!</x:definedName>
    <x:definedName name="a.1" localSheetId="9" hidden="1">{"LBO Summary",#N/A,FALSE,"Summary"}</x:definedName>
    <x:definedName name="a.1" localSheetId="17" hidden="1">{"LBO Summary",#N/A,FALSE,"Summary"}</x:definedName>
    <x:definedName name="a.1" hidden="1">{"LBO Summary",#N/A,FALSE,"Summary"}</x:definedName>
    <x:definedName name="AA" localSheetId="17">#REF!</x:definedName>
    <x:definedName name="AA">#REF!</x:definedName>
    <x:definedName name="AA.print" localSheetId="17">#REF!</x:definedName>
    <x:definedName name="AA.print">#REF!</x:definedName>
    <x:definedName name="aaa" localSheetId="21" hidden="1">{#N/A,#N/A,FALSE,"O&amp;M by processes";#N/A,#N/A,FALSE,"Elec Act vs Bud";#N/A,#N/A,FALSE,"G&amp;A";#N/A,#N/A,FALSE,"BGS";#N/A,#N/A,FALSE,"Res Cost"}</x:definedName>
    <x:definedName name="aaa" localSheetId="9" hidden="1">{#N/A,#N/A,FALSE,"O&amp;M by processes";#N/A,#N/A,FALSE,"Elec Act vs Bud";#N/A,#N/A,FALSE,"G&amp;A";#N/A,#N/A,FALSE,"BGS";#N/A,#N/A,FALSE,"Res Cost"}</x:definedName>
    <x:definedName name="aaa" localSheetId="15" hidden="1">{#N/A,#N/A,FALSE,"O&amp;M by processes";#N/A,#N/A,FALSE,"Elec Act vs Bud";#N/A,#N/A,FALSE,"G&amp;A";#N/A,#N/A,FALSE,"BGS";#N/A,#N/A,FALSE,"Res Cost"}</x:definedName>
    <x:definedName name="aaa" localSheetId="16" hidden="1">{#N/A,#N/A,FALSE,"O&amp;M by processes";#N/A,#N/A,FALSE,"Elec Act vs Bud";#N/A,#N/A,FALSE,"G&amp;A";#N/A,#N/A,FALSE,"BGS";#N/A,#N/A,FALSE,"Res Cost"}</x:definedName>
    <x:definedName name="aaa" localSheetId="14" hidden="1">{#N/A,#N/A,FALSE,"O&amp;M by processes";#N/A,#N/A,FALSE,"Elec Act vs Bud";#N/A,#N/A,FALSE,"G&amp;A";#N/A,#N/A,FALSE,"BGS";#N/A,#N/A,FALSE,"Res Cost"}</x:definedName>
    <x:definedName name="aaa" localSheetId="17" hidden="1">{#N/A,#N/A,FALSE,"O&amp;M by processes";#N/A,#N/A,FALSE,"Elec Act vs Bud";#N/A,#N/A,FALSE,"G&amp;A";#N/A,#N/A,FALSE,"BGS";#N/A,#N/A,FALSE,"Res Cost"}</x:definedName>
    <x:definedName name="aaa" localSheetId="19" hidden="1">{#N/A,#N/A,FALSE,"O&amp;M by processes";#N/A,#N/A,FALSE,"Elec Act vs Bud";#N/A,#N/A,FALSE,"G&amp;A";#N/A,#N/A,FALSE,"BGS";#N/A,#N/A,FALSE,"Res Cost"}</x:definedName>
    <x:definedName name="aaa" localSheetId="20" hidden="1">{#N/A,#N/A,FALSE,"O&amp;M by processes";#N/A,#N/A,FALSE,"Elec Act vs Bud";#N/A,#N/A,FALSE,"G&amp;A";#N/A,#N/A,FALSE,"BGS";#N/A,#N/A,FALSE,"Res Cost"}</x:definedName>
    <x:definedName name="aaa" hidden="1">{#N/A,#N/A,FALSE,"O&amp;M by processes";#N/A,#N/A,FALSE,"Elec Act vs Bud";#N/A,#N/A,FALSE,"G&amp;A";#N/A,#N/A,FALSE,"BGS";#N/A,#N/A,FALSE,"Res Cost"}</x:definedName>
    <x:definedName name="aaaaaaaaaaaaaaa" localSheetId="21" hidden="1">{#N/A,#N/A,FALSE,"O&amp;M by processes";#N/A,#N/A,FALSE,"Elec Act vs Bud";#N/A,#N/A,FALSE,"G&amp;A";#N/A,#N/A,FALSE,"BGS";#N/A,#N/A,FALSE,"Res Cost"}</x:definedName>
    <x:definedName name="aaaaaaaaaaaaaaa" localSheetId="9" hidden="1">{#N/A,#N/A,FALSE,"O&amp;M by processes";#N/A,#N/A,FALSE,"Elec Act vs Bud";#N/A,#N/A,FALSE,"G&amp;A";#N/A,#N/A,FALSE,"BGS";#N/A,#N/A,FALSE,"Res Cost"}</x:definedName>
    <x:definedName name="aaaaaaaaaaaaaaa" localSheetId="15" hidden="1">{#N/A,#N/A,FALSE,"O&amp;M by processes";#N/A,#N/A,FALSE,"Elec Act vs Bud";#N/A,#N/A,FALSE,"G&amp;A";#N/A,#N/A,FALSE,"BGS";#N/A,#N/A,FALSE,"Res Cost"}</x:definedName>
    <x:definedName name="aaaaaaaaaaaaaaa" localSheetId="16" hidden="1">{#N/A,#N/A,FALSE,"O&amp;M by processes";#N/A,#N/A,FALSE,"Elec Act vs Bud";#N/A,#N/A,FALSE,"G&amp;A";#N/A,#N/A,FALSE,"BGS";#N/A,#N/A,FALSE,"Res Cost"}</x:definedName>
    <x:definedName name="aaaaaaaaaaaaaaa" localSheetId="14" hidden="1">{#N/A,#N/A,FALSE,"O&amp;M by processes";#N/A,#N/A,FALSE,"Elec Act vs Bud";#N/A,#N/A,FALSE,"G&amp;A";#N/A,#N/A,FALSE,"BGS";#N/A,#N/A,FALSE,"Res Cost"}</x:definedName>
    <x:definedName name="aaaaaaaaaaaaaaa" localSheetId="17" hidden="1">{#N/A,#N/A,FALSE,"O&amp;M by processes";#N/A,#N/A,FALSE,"Elec Act vs Bud";#N/A,#N/A,FALSE,"G&amp;A";#N/A,#N/A,FALSE,"BGS";#N/A,#N/A,FALSE,"Res Cost"}</x:definedName>
    <x:definedName name="aaaaaaaaaaaaaaa" localSheetId="19" hidden="1">{#N/A,#N/A,FALSE,"O&amp;M by processes";#N/A,#N/A,FALSE,"Elec Act vs Bud";#N/A,#N/A,FALSE,"G&amp;A";#N/A,#N/A,FALSE,"BGS";#N/A,#N/A,FALSE,"Res Cost"}</x:definedName>
    <x:definedName name="aaaaaaaaaaaaaaa" localSheetId="20" hidden="1">{#N/A,#N/A,FALSE,"O&amp;M by processes";#N/A,#N/A,FALSE,"Elec Act vs Bud";#N/A,#N/A,FALSE,"G&amp;A";#N/A,#N/A,FALSE,"BGS";#N/A,#N/A,FALSE,"Res Cost"}</x:definedName>
    <x:definedName name="aaaaaaaaaaaaaaa" hidden="1">{#N/A,#N/A,FALSE,"O&amp;M by processes";#N/A,#N/A,FALSE,"Elec Act vs Bud";#N/A,#N/A,FALSE,"G&amp;A";#N/A,#N/A,FALSE,"BGS";#N/A,#N/A,FALSE,"Res Cost"}</x:definedName>
    <x:definedName name="ab" localSheetId="9">{"'Metretek HTML'!$A$7:$W$42"}</x:definedName>
    <x:definedName name="ab" localSheetId="15">{"'Metretek HTML'!$A$7:$W$42"}</x:definedName>
    <x:definedName name="ab" localSheetId="16">{"'Metretek HTML'!$A$7:$W$42"}</x:definedName>
    <x:definedName name="ab" localSheetId="17">{"'Metretek HTML'!$A$7:$W$42"}</x:definedName>
    <x:definedName name="ab">{"'Metretek HTML'!$A$7:$W$42"}</x:definedName>
    <x:definedName name="AB.print">#REF!</x:definedName>
    <x:definedName name="above">OFFSET(!A1,-1,0)</x:definedName>
    <x:definedName name="AC" localSheetId="17">#REF!</x:definedName>
    <x:definedName name="AC">#REF!</x:definedName>
    <x:definedName name="AC_255">#REF!</x:definedName>
    <x:definedName name="AC_282" localSheetId="9">#REF!</x:definedName>
    <x:definedName name="AC_282" localSheetId="17">#REF!</x:definedName>
    <x:definedName name="AC_282">#REF!</x:definedName>
    <x:definedName name="Accounts_Payable" localSheetId="17">#REF!</x:definedName>
    <x:definedName name="Accounts_Payable">#REF!</x:definedName>
    <x:definedName name="Accounts_Receivable" localSheetId="17">#REF!</x:definedName>
    <x:definedName name="Accounts_Receivable">#REF!</x:definedName>
    <x:definedName name="Accounts_Receivable_Customer___Net" localSheetId="17">#REF!</x:definedName>
    <x:definedName name="Accounts_Receivable_Customer___Net">#REF!</x:definedName>
    <x:definedName name="Accrued_Interest_Payable">#REF!</x:definedName>
    <x:definedName name="Accrued_Payroll">#REF!</x:definedName>
    <x:definedName name="Accrued_Unbilled_Revenue">#REF!</x:definedName>
    <x:definedName name="Accrued_Unbilled_Revenues">#REF!</x:definedName>
    <x:definedName name="acct281" localSheetId="9">#REF!</x:definedName>
    <x:definedName name="acct281">#REF!</x:definedName>
    <x:definedName name="ACCTTextLen" localSheetId="17">#REF!</x:definedName>
    <x:definedName name="ACCTTextLen">#REF!</x:definedName>
    <x:definedName name="Accum._Other_Comprehensive_Income" localSheetId="17">#REF!</x:definedName>
    <x:definedName name="Accum._Other_Comprehensive_Income">#REF!</x:definedName>
    <x:definedName name="ACQ" localSheetId="17">#REF!</x:definedName>
    <x:definedName name="ACQ">#REF!</x:definedName>
    <x:definedName name="ACRS" localSheetId="17">#REF!</x:definedName>
    <x:definedName name="ACRS">#REF!</x:definedName>
    <x:definedName name="Active1" localSheetId="17">#REF!</x:definedName>
    <x:definedName name="Active1">#REF!</x:definedName>
    <x:definedName name="Active2" localSheetId="17">#REF!</x:definedName>
    <x:definedName name="Active2">#REF!</x:definedName>
    <x:definedName name="ActivityType" localSheetId="9">#REF!</x:definedName>
    <x:definedName name="ActivityType">#REF!</x:definedName>
    <x:definedName name="ACTTextLen" localSheetId="17">#REF!</x:definedName>
    <x:definedName name="ACTTextLen">#REF!</x:definedName>
    <x:definedName name="Actual" localSheetId="9">#REF!</x:definedName>
    <x:definedName name="Actual">#REF!</x:definedName>
    <x:definedName name="adds2008" localSheetId="17">#REF!</x:definedName>
    <x:definedName name="adds2008">#REF!</x:definedName>
    <x:definedName name="adfsadfds" localSheetId="21" hidden="1">{#N/A,#N/A,FALSE,"Monthly SAIFI";#N/A,#N/A,FALSE,"Yearly SAIFI";#N/A,#N/A,FALSE,"Monthly CAIDI";#N/A,#N/A,FALSE,"Yearly CAIDI";#N/A,#N/A,FALSE,"Monthly SAIDI";#N/A,#N/A,FALSE,"Yearly SAIDI";#N/A,#N/A,FALSE,"Monthly MAIFI";#N/A,#N/A,FALSE,"Yearly MAIFI";#N/A,#N/A,FALSE,"Monthly Cust &gt;=4 Int"}</x:definedName>
    <x:definedName name="adfsadfds" localSheetId="9" hidden="1">{#N/A,#N/A,FALSE,"Monthly SAIFI";#N/A,#N/A,FALSE,"Yearly SAIFI";#N/A,#N/A,FALSE,"Monthly CAIDI";#N/A,#N/A,FALSE,"Yearly CAIDI";#N/A,#N/A,FALSE,"Monthly SAIDI";#N/A,#N/A,FALSE,"Yearly SAIDI";#N/A,#N/A,FALSE,"Monthly MAIFI";#N/A,#N/A,FALSE,"Yearly MAIFI";#N/A,#N/A,FALSE,"Monthly Cust &gt;=4 Int"}</x:definedName>
    <x:definedName name="adfsadfds" localSheetId="15" hidden="1">{#N/A,#N/A,FALSE,"Monthly SAIFI";#N/A,#N/A,FALSE,"Yearly SAIFI";#N/A,#N/A,FALSE,"Monthly CAIDI";#N/A,#N/A,FALSE,"Yearly CAIDI";#N/A,#N/A,FALSE,"Monthly SAIDI";#N/A,#N/A,FALSE,"Yearly SAIDI";#N/A,#N/A,FALSE,"Monthly MAIFI";#N/A,#N/A,FALSE,"Yearly MAIFI";#N/A,#N/A,FALSE,"Monthly Cust &gt;=4 Int"}</x:definedName>
    <x:definedName name="adfsadfds" localSheetId="16" hidden="1">{#N/A,#N/A,FALSE,"Monthly SAIFI";#N/A,#N/A,FALSE,"Yearly SAIFI";#N/A,#N/A,FALSE,"Monthly CAIDI";#N/A,#N/A,FALSE,"Yearly CAIDI";#N/A,#N/A,FALSE,"Monthly SAIDI";#N/A,#N/A,FALSE,"Yearly SAIDI";#N/A,#N/A,FALSE,"Monthly MAIFI";#N/A,#N/A,FALSE,"Yearly MAIFI";#N/A,#N/A,FALSE,"Monthly Cust &gt;=4 Int"}</x:definedName>
    <x:definedName name="adfsadfds" localSheetId="14" hidden="1">{#N/A,#N/A,FALSE,"Monthly SAIFI";#N/A,#N/A,FALSE,"Yearly SAIFI";#N/A,#N/A,FALSE,"Monthly CAIDI";#N/A,#N/A,FALSE,"Yearly CAIDI";#N/A,#N/A,FALSE,"Monthly SAIDI";#N/A,#N/A,FALSE,"Yearly SAIDI";#N/A,#N/A,FALSE,"Monthly MAIFI";#N/A,#N/A,FALSE,"Yearly MAIFI";#N/A,#N/A,FALSE,"Monthly Cust &gt;=4 Int"}</x:definedName>
    <x:definedName name="adfsadfds" localSheetId="17" hidden="1">{#N/A,#N/A,FALSE,"Monthly SAIFI";#N/A,#N/A,FALSE,"Yearly SAIFI";#N/A,#N/A,FALSE,"Monthly CAIDI";#N/A,#N/A,FALSE,"Yearly CAIDI";#N/A,#N/A,FALSE,"Monthly SAIDI";#N/A,#N/A,FALSE,"Yearly SAIDI";#N/A,#N/A,FALSE,"Monthly MAIFI";#N/A,#N/A,FALSE,"Yearly MAIFI";#N/A,#N/A,FALSE,"Monthly Cust &gt;=4 Int"}</x:definedName>
    <x:definedName name="adfsadfds" hidden="1">{#N/A,#N/A,FALSE,"Monthly SAIFI";#N/A,#N/A,FALSE,"Yearly SAIFI";#N/A,#N/A,FALSE,"Monthly CAIDI";#N/A,#N/A,FALSE,"Yearly CAIDI";#N/A,#N/A,FALSE,"Monthly SAIDI";#N/A,#N/A,FALSE,"Yearly SAIDI";#N/A,#N/A,FALSE,"Monthly MAIFI";#N/A,#N/A,FALSE,"Yearly MAIFI";#N/A,#N/A,FALSE,"Monthly Cust &gt;=4 Int"}</x:definedName>
    <x:definedName name="ADIT_TST">#REF!</x:definedName>
    <x:definedName name="Adjustments_to_Reconcile_Net_Income_to_Net_Cash" localSheetId="17">#REF!</x:definedName>
    <x:definedName name="Adjustments_to_Reconcile_Net_Income_to_Net_Cash">#REF!</x:definedName>
    <x:definedName name="Admin___Other_Labor_included_in_O_M" localSheetId="17">#REF!</x:definedName>
    <x:definedName name="Admin___Other_Labor_included_in_O_M">#REF!</x:definedName>
    <x:definedName name="ads" localSheetId="17">#REF!</x:definedName>
    <x:definedName name="ads">#REF!</x:definedName>
    <x:definedName name="ADTL">#REF!</x:definedName>
    <x:definedName name="Affiliate_Interest_Expense__Revenue" localSheetId="17">#REF!</x:definedName>
    <x:definedName name="Affiliate_Interest_Expense__Revenue">#REF!</x:definedName>
    <x:definedName name="AFUDC_Credit_Interest_Capitalized" localSheetId="17">#REF!</x:definedName>
    <x:definedName name="AFUDC_Credit_Interest_Capitalized">#REF!</x:definedName>
    <x:definedName name="ag_1" localSheetId="9">#REF!</x:definedName>
    <x:definedName name="ag_1">#REF!</x:definedName>
    <x:definedName name="ag_cap_indirect" localSheetId="9">#REF!</x:definedName>
    <x:definedName name="ag_cap_indirect">#REF!</x:definedName>
    <x:definedName name="ag_mix_cap" localSheetId="9">#REF!</x:definedName>
    <x:definedName name="ag_mix_cap">#REF!</x:definedName>
    <x:definedName name="ag_mix_total" localSheetId="9">#REF!</x:definedName>
    <x:definedName name="ag_mix_total">#REF!</x:definedName>
    <x:definedName name="AG_TST">#REF!</x:definedName>
    <x:definedName name="AG1_01" localSheetId="17">#REF!</x:definedName>
    <x:definedName name="AG1_01">#REF!</x:definedName>
    <x:definedName name="AG1_01B" localSheetId="17">#REF!</x:definedName>
    <x:definedName name="AG1_01B">#REF!</x:definedName>
    <x:definedName name="AG2_01" localSheetId="17">#REF!</x:definedName>
    <x:definedName name="AG2_01">#REF!</x:definedName>
    <x:definedName name="AG2_02">#REF!</x:definedName>
    <x:definedName name="AG2_03">#REF!</x:definedName>
    <x:definedName name="AG2_04">#REF!</x:definedName>
    <x:definedName name="AG2_05">#REF!</x:definedName>
    <x:definedName name="AG2_06">#REF!</x:definedName>
    <x:definedName name="AG3_01">#REF!</x:definedName>
    <x:definedName name="AG3_02">#REF!</x:definedName>
    <x:definedName name="AG3_03">#REF!</x:definedName>
    <x:definedName name="AG3_04">#REF!</x:definedName>
    <x:definedName name="AG3_06">#REF!</x:definedName>
    <x:definedName name="aging" localSheetId="9" hidden="1">{#N/A,#N/A,FALSE,"Aging Summary";#N/A,#N/A,FALSE,"Ratio Analysis";#N/A,#N/A,FALSE,"Test 120 Day Accts";#N/A,#N/A,FALSE,"Tickmarks"}</x:definedName>
    <x:definedName name="aging" localSheetId="15" hidden="1">{#N/A,#N/A,FALSE,"Aging Summary";#N/A,#N/A,FALSE,"Ratio Analysis";#N/A,#N/A,FALSE,"Test 120 Day Accts";#N/A,#N/A,FALSE,"Tickmarks"}</x:definedName>
    <x:definedName name="aging" localSheetId="16" hidden="1">{#N/A,#N/A,FALSE,"Aging Summary";#N/A,#N/A,FALSE,"Ratio Analysis";#N/A,#N/A,FALSE,"Test 120 Day Accts";#N/A,#N/A,FALSE,"Tickmarks"}</x:definedName>
    <x:definedName name="aging" localSheetId="17" hidden="1">{#N/A,#N/A,FALSE,"Aging Summary";#N/A,#N/A,FALSE,"Ratio Analysis";#N/A,#N/A,FALSE,"Test 120 Day Accts";#N/A,#N/A,FALSE,"Tickmarks"}</x:definedName>
    <x:definedName name="aging" hidden="1">{#N/A,#N/A,FALSE,"Aging Summary";#N/A,#N/A,FALSE,"Ratio Analysis";#N/A,#N/A,FALSE,"Test 120 Day Accts";#N/A,#N/A,FALSE,"Tickmarks"}</x:definedName>
    <x:definedName name="AGXP">#REF!</x:definedName>
    <x:definedName name="aircdy" localSheetId="17">#REF!</x:definedName>
    <x:definedName name="aircdy">#REF!</x:definedName>
    <x:definedName name="aircgrtm1" localSheetId="9">#REF!</x:definedName>
    <x:definedName name="aircgrtm1" localSheetId="17">#REF!</x:definedName>
    <x:definedName name="aircgrtm1">#REF!</x:definedName>
    <x:definedName name="aircgrtm2" localSheetId="9">#REF!</x:definedName>
    <x:definedName name="aircgrtm2" localSheetId="17">#REF!</x:definedName>
    <x:definedName name="aircgrtm2">#REF!</x:definedName>
    <x:definedName name="aircgrtm3" localSheetId="9">#REF!</x:definedName>
    <x:definedName name="aircgrtm3">#REF!</x:definedName>
    <x:definedName name="aircgrtm4" localSheetId="9">#REF!</x:definedName>
    <x:definedName name="aircgrtm4">#REF!</x:definedName>
    <x:definedName name="aircqre" localSheetId="9">#REF!</x:definedName>
    <x:definedName name="aircqre">#REF!</x:definedName>
    <x:definedName name="aircqrelabel" localSheetId="9">#REF!</x:definedName>
    <x:definedName name="aircqrelabel">#REF!</x:definedName>
    <x:definedName name="airctitle" localSheetId="9">#REF!</x:definedName>
    <x:definedName name="airctitle">#REF!</x:definedName>
    <x:definedName name="airctm1" localSheetId="9">#REF!</x:definedName>
    <x:definedName name="airctm1">#REF!</x:definedName>
    <x:definedName name="airctm2" localSheetId="9">#REF!</x:definedName>
    <x:definedName name="airctm2">#REF!</x:definedName>
    <x:definedName name="airctm3" localSheetId="9">#REF!</x:definedName>
    <x:definedName name="airctm3">#REF!</x:definedName>
    <x:definedName name="airctm4" localSheetId="9">#REF!</x:definedName>
    <x:definedName name="airctm4">#REF!</x:definedName>
    <x:definedName name="ALERT1" localSheetId="17">#REF!</x:definedName>
    <x:definedName name="ALERT1">#REF!</x:definedName>
    <x:definedName name="ALERT2" localSheetId="17">#REF!</x:definedName>
    <x:definedName name="ALERT2">#REF!</x:definedName>
    <x:definedName name="ALERT3" localSheetId="17">#REF!</x:definedName>
    <x:definedName name="ALERT3">#REF!</x:definedName>
    <x:definedName name="Alignment" hidden="1">"a1"</x:definedName>
    <x:definedName name="ALL_QRES" localSheetId="9">#REF!</x:definedName>
    <x:definedName name="ALL_QRES">#REF!</x:definedName>
    <x:definedName name="ALL_QRES0.75" localSheetId="9">#REF!</x:definedName>
    <x:definedName name="ALL_QRES0.75">#REF!</x:definedName>
    <x:definedName name="ALL_QRES0.80" localSheetId="9">#REF!</x:definedName>
    <x:definedName name="ALL_QRES0.80">#REF!</x:definedName>
    <x:definedName name="ALL_QRES0.85" localSheetId="9">#REF!</x:definedName>
    <x:definedName name="ALL_QRES0.85">#REF!</x:definedName>
    <x:definedName name="ALL_QRES0.90" localSheetId="9">#REF!</x:definedName>
    <x:definedName name="ALL_QRES0.90">#REF!</x:definedName>
    <x:definedName name="ALL_QRES0.95" localSheetId="9">#REF!</x:definedName>
    <x:definedName name="ALL_QRES0.95">#REF!</x:definedName>
    <x:definedName name="ALL_QRES1.00" localSheetId="9">#REF!</x:definedName>
    <x:definedName name="ALL_QRES1.00">#REF!</x:definedName>
    <x:definedName name="ALL_QRES1.05" localSheetId="9">#REF!</x:definedName>
    <x:definedName name="ALL_QRES1.05">#REF!</x:definedName>
    <x:definedName name="ALL_QRES1.10" localSheetId="9">#REF!</x:definedName>
    <x:definedName name="ALL_QRES1.10">#REF!</x:definedName>
    <x:definedName name="ALL_QRES1.15" localSheetId="9">#REF!</x:definedName>
    <x:definedName name="ALL_QRES1.15">#REF!</x:definedName>
    <x:definedName name="ALL_QRES1.20" localSheetId="9">#REF!</x:definedName>
    <x:definedName name="ALL_QRES1.20">#REF!</x:definedName>
    <x:definedName name="ALL_QRES1.25" localSheetId="9">#REF!</x:definedName>
    <x:definedName name="ALL_QRES1.25">#REF!</x:definedName>
    <x:definedName name="ALL_SENS_FACT" localSheetId="17">#REF!</x:definedName>
    <x:definedName name="ALL_SENS_FACT">#REF!</x:definedName>
    <x:definedName name="AllASS">#REF!</x:definedName>
    <x:definedName name="ALLCGI">#REF!</x:definedName>
    <x:definedName name="ALLOC" localSheetId="17">#REF!</x:definedName>
    <x:definedName name="ALLOC">#REF!</x:definedName>
    <x:definedName name="Allocator.gross.plant">#REF!</x:definedName>
    <x:definedName name="Allocator.net.plant">#REF!</x:definedName>
    <x:definedName name="Allocator.wages.salary">#REF!</x:definedName>
    <x:definedName name="ALLOW" localSheetId="17">#REF!</x:definedName>
    <x:definedName name="ALLOW">#REF!</x:definedName>
    <x:definedName name="Allow_for_Funds_Used_During_Const." localSheetId="17">#REF!</x:definedName>
    <x:definedName name="Allow_for_Funds_Used_During_Const.">#REF!</x:definedName>
    <x:definedName name="ALLRD">#REF!</x:definedName>
    <x:definedName name="ALLSKP">#REF!</x:definedName>
    <x:definedName name="ALLYRS_MESSAGE" localSheetId="17">#REF!</x:definedName>
    <x:definedName name="ALLYRS_MESSAGE">#REF!</x:definedName>
    <x:definedName name="ALOC" localSheetId="17">#REF!</x:definedName>
    <x:definedName name="ALOC">#REF!</x:definedName>
    <x:definedName name="ALOC_2">#REF!</x:definedName>
    <x:definedName name="alsdfa" localSheetId="21" hidden="1">{#N/A,#N/A,FALSE,"Monthly SAIFI";#N/A,#N/A,FALSE,"Yearly SAIFI";#N/A,#N/A,FALSE,"Monthly CAIDI";#N/A,#N/A,FALSE,"Yearly CAIDI";#N/A,#N/A,FALSE,"Monthly SAIDI";#N/A,#N/A,FALSE,"Yearly SAIDI";#N/A,#N/A,FALSE,"Monthly MAIFI";#N/A,#N/A,FALSE,"Yearly MAIFI";#N/A,#N/A,FALSE,"Monthly Cust &gt;=4 Int"}</x:definedName>
    <x:definedName name="alsdfa" localSheetId="9" hidden="1">{#N/A,#N/A,FALSE,"Monthly SAIFI";#N/A,#N/A,FALSE,"Yearly SAIFI";#N/A,#N/A,FALSE,"Monthly CAIDI";#N/A,#N/A,FALSE,"Yearly CAIDI";#N/A,#N/A,FALSE,"Monthly SAIDI";#N/A,#N/A,FALSE,"Yearly SAIDI";#N/A,#N/A,FALSE,"Monthly MAIFI";#N/A,#N/A,FALSE,"Yearly MAIFI";#N/A,#N/A,FALSE,"Monthly Cust &gt;=4 Int"}</x:definedName>
    <x:definedName name="alsdfa" localSheetId="15" hidden="1">{#N/A,#N/A,FALSE,"Monthly SAIFI";#N/A,#N/A,FALSE,"Yearly SAIFI";#N/A,#N/A,FALSE,"Monthly CAIDI";#N/A,#N/A,FALSE,"Yearly CAIDI";#N/A,#N/A,FALSE,"Monthly SAIDI";#N/A,#N/A,FALSE,"Yearly SAIDI";#N/A,#N/A,FALSE,"Monthly MAIFI";#N/A,#N/A,FALSE,"Yearly MAIFI";#N/A,#N/A,FALSE,"Monthly Cust &gt;=4 Int"}</x:definedName>
    <x:definedName name="alsdfa" localSheetId="16" hidden="1">{#N/A,#N/A,FALSE,"Monthly SAIFI";#N/A,#N/A,FALSE,"Yearly SAIFI";#N/A,#N/A,FALSE,"Monthly CAIDI";#N/A,#N/A,FALSE,"Yearly CAIDI";#N/A,#N/A,FALSE,"Monthly SAIDI";#N/A,#N/A,FALSE,"Yearly SAIDI";#N/A,#N/A,FALSE,"Monthly MAIFI";#N/A,#N/A,FALSE,"Yearly MAIFI";#N/A,#N/A,FALSE,"Monthly Cust &gt;=4 Int"}</x:definedName>
    <x:definedName name="alsdfa" localSheetId="14" hidden="1">{#N/A,#N/A,FALSE,"Monthly SAIFI";#N/A,#N/A,FALSE,"Yearly SAIFI";#N/A,#N/A,FALSE,"Monthly CAIDI";#N/A,#N/A,FALSE,"Yearly CAIDI";#N/A,#N/A,FALSE,"Monthly SAIDI";#N/A,#N/A,FALSE,"Yearly SAIDI";#N/A,#N/A,FALSE,"Monthly MAIFI";#N/A,#N/A,FALSE,"Yearly MAIFI";#N/A,#N/A,FALSE,"Monthly Cust &gt;=4 Int"}</x:definedName>
    <x:definedName name="alsdfa" localSheetId="17" hidden="1">{#N/A,#N/A,FALSE,"Monthly SAIFI";#N/A,#N/A,FALSE,"Yearly SAIFI";#N/A,#N/A,FALSE,"Monthly CAIDI";#N/A,#N/A,FALSE,"Yearly CAIDI";#N/A,#N/A,FALSE,"Monthly SAIDI";#N/A,#N/A,FALSE,"Yearly SAIDI";#N/A,#N/A,FALSE,"Monthly MAIFI";#N/A,#N/A,FALSE,"Yearly MAIFI";#N/A,#N/A,FALSE,"Monthly Cust &gt;=4 Int"}</x:definedName>
    <x:definedName name="alsdfa" hidden="1">{#N/A,#N/A,FALSE,"Monthly SAIFI";#N/A,#N/A,FALSE,"Yearly SAIFI";#N/A,#N/A,FALSE,"Monthly CAIDI";#N/A,#N/A,FALSE,"Yearly CAIDI";#N/A,#N/A,FALSE,"Monthly SAIDI";#N/A,#N/A,FALSE,"Yearly SAIDI";#N/A,#N/A,FALSE,"Monthly MAIFI";#N/A,#N/A,FALSE,"Yearly MAIFI";#N/A,#N/A,FALSE,"Monthly Cust &gt;=4 Int"}</x:definedName>
    <x:definedName name="ALTMIN" localSheetId="9">#REF!</x:definedName>
    <x:definedName name="ALTMIN" localSheetId="17">#REF!</x:definedName>
    <x:definedName name="ALTMIN">#REF!</x:definedName>
    <x:definedName name="AMERICA" localSheetId="17">#REF!</x:definedName>
    <x:definedName name="AMERICA">#REF!</x:definedName>
    <x:definedName name="AMOR_BOM" localSheetId="17">#REF!</x:definedName>
    <x:definedName name="AMOR_BOM">#REF!</x:definedName>
    <x:definedName name="AMOR_EOM" localSheetId="17">#REF!</x:definedName>
    <x:definedName name="AMOR_EOM">#REF!</x:definedName>
    <x:definedName name="AMORT">#REF!</x:definedName>
    <x:definedName name="Amort_04">#REF!</x:definedName>
    <x:definedName name="Amort_05">#REF!</x:definedName>
    <x:definedName name="Amort_06">#REF!</x:definedName>
    <x:definedName name="Amort_07">#REF!</x:definedName>
    <x:definedName name="Amort_08">#REF!</x:definedName>
    <x:definedName name="Amort_09">#REF!</x:definedName>
    <x:definedName name="Amort_10">#REF!</x:definedName>
    <x:definedName name="Amort_11">#REF!</x:definedName>
    <x:definedName name="Amort_12">#REF!</x:definedName>
    <x:definedName name="Amortization___Other_Assets" localSheetId="17">#REF!</x:definedName>
    <x:definedName name="Amortization___Other_Assets">#REF!</x:definedName>
    <x:definedName name="AMOUNT" localSheetId="17">#REF!</x:definedName>
    <x:definedName name="AMOUNT">#REF!</x:definedName>
    <x:definedName name="ANNSUM" localSheetId="17">#REF!</x:definedName>
    <x:definedName name="ANNSUM">#REF!</x:definedName>
    <x:definedName name="Annualization_Rate">#REF!</x:definedName>
    <x:definedName name="anscount" hidden="1">1</x:definedName>
    <x:definedName name="AO.print" localSheetId="17">#REF!</x:definedName>
    <x:definedName name="AO.print">#REF!</x:definedName>
    <x:definedName name="APA" localSheetId="17">#REF!</x:definedName>
    <x:definedName name="APA">#REF!</x:definedName>
    <x:definedName name="APN" localSheetId="9">#REF!</x:definedName>
    <x:definedName name="APN">#REF!</x:definedName>
    <x:definedName name="APR" localSheetId="9">#REF!</x:definedName>
    <x:definedName name="APR" localSheetId="17">#REF!</x:definedName>
    <x:definedName name="APR">#REF!</x:definedName>
    <x:definedName name="APR_13_WRKSHT_SUM" localSheetId="17">#REF!</x:definedName>
    <x:definedName name="APR_13_WRKSHT_SUM">#REF!</x:definedName>
    <x:definedName name="apr2pre" localSheetId="17">#REF!</x:definedName>
    <x:definedName name="apr2pre">#REF!</x:definedName>
    <x:definedName name="ARB_04">#REF!</x:definedName>
    <x:definedName name="ARB_05">#REF!</x:definedName>
    <x:definedName name="ARB_06">#REF!</x:definedName>
    <x:definedName name="ARB_07">#REF!</x:definedName>
    <x:definedName name="ARB_08">#REF!</x:definedName>
    <x:definedName name="ARB_09">#REF!</x:definedName>
    <x:definedName name="ARB_10">#REF!</x:definedName>
    <x:definedName name="ARB_11">#REF!</x:definedName>
    <x:definedName name="AREA">#N/A</x:definedName>
    <x:definedName name="AS" localSheetId="9">{"'Metretek HTML'!$A$7:$W$42"}</x:definedName>
    <x:definedName name="AS" localSheetId="15">{"'Metretek HTML'!$A$7:$W$42"}</x:definedName>
    <x:definedName name="AS" localSheetId="16">{"'Metretek HTML'!$A$7:$W$42"}</x:definedName>
    <x:definedName name="AS" localSheetId="17">{"'Metretek HTML'!$A$7:$W$42"}</x:definedName>
    <x:definedName name="AS">{"'Metretek HTML'!$A$7:$W$42"}</x:definedName>
    <x:definedName name="AS2DocOpenMode" hidden="1">"AS2DocumentEdit"</x:definedName>
    <x:definedName name="ASD">#REF!</x:definedName>
    <x:definedName name="ASD_LEXTERNAL">#REF!</x:definedName>
    <x:definedName name="asda" localSheetId="9">#REF!</x:definedName>
    <x:definedName name="asda" localSheetId="17">#REF!</x:definedName>
    <x:definedName name="asda">#REF!</x:definedName>
    <x:definedName name="asdf" localSheetId="21" hidden="1">{#N/A,#N/A,FALSE,"Monthly SAIFI";#N/A,#N/A,FALSE,"Yearly SAIFI";#N/A,#N/A,FALSE,"Monthly CAIDI";#N/A,#N/A,FALSE,"Yearly CAIDI";#N/A,#N/A,FALSE,"Monthly SAIDI";#N/A,#N/A,FALSE,"Yearly SAIDI";#N/A,#N/A,FALSE,"Monthly MAIFI";#N/A,#N/A,FALSE,"Yearly MAIFI";#N/A,#N/A,FALSE,"Monthly Cust &gt;=4 Int"}</x:definedName>
    <x:definedName name="asdf" localSheetId="9" hidden="1">{#N/A,#N/A,FALSE,"Monthly SAIFI";#N/A,#N/A,FALSE,"Yearly SAIFI";#N/A,#N/A,FALSE,"Monthly CAIDI";#N/A,#N/A,FALSE,"Yearly CAIDI";#N/A,#N/A,FALSE,"Monthly SAIDI";#N/A,#N/A,FALSE,"Yearly SAIDI";#N/A,#N/A,FALSE,"Monthly MAIFI";#N/A,#N/A,FALSE,"Yearly MAIFI";#N/A,#N/A,FALSE,"Monthly Cust &gt;=4 Int"}</x:definedName>
    <x:definedName name="asdf" localSheetId="15" hidden="1">{#N/A,#N/A,FALSE,"Monthly SAIFI";#N/A,#N/A,FALSE,"Yearly SAIFI";#N/A,#N/A,FALSE,"Monthly CAIDI";#N/A,#N/A,FALSE,"Yearly CAIDI";#N/A,#N/A,FALSE,"Monthly SAIDI";#N/A,#N/A,FALSE,"Yearly SAIDI";#N/A,#N/A,FALSE,"Monthly MAIFI";#N/A,#N/A,FALSE,"Yearly MAIFI";#N/A,#N/A,FALSE,"Monthly Cust &gt;=4 Int"}</x:definedName>
    <x:definedName name="asdf" localSheetId="16" hidden="1">{#N/A,#N/A,FALSE,"Monthly SAIFI";#N/A,#N/A,FALSE,"Yearly SAIFI";#N/A,#N/A,FALSE,"Monthly CAIDI";#N/A,#N/A,FALSE,"Yearly CAIDI";#N/A,#N/A,FALSE,"Monthly SAIDI";#N/A,#N/A,FALSE,"Yearly SAIDI";#N/A,#N/A,FALSE,"Monthly MAIFI";#N/A,#N/A,FALSE,"Yearly MAIFI";#N/A,#N/A,FALSE,"Monthly Cust &gt;=4 Int"}</x:definedName>
    <x:definedName name="asdf" localSheetId="14" hidden="1">{#N/A,#N/A,FALSE,"Monthly SAIFI";#N/A,#N/A,FALSE,"Yearly SAIFI";#N/A,#N/A,FALSE,"Monthly CAIDI";#N/A,#N/A,FALSE,"Yearly CAIDI";#N/A,#N/A,FALSE,"Monthly SAIDI";#N/A,#N/A,FALSE,"Yearly SAIDI";#N/A,#N/A,FALSE,"Monthly MAIFI";#N/A,#N/A,FALSE,"Yearly MAIFI";#N/A,#N/A,FALSE,"Monthly Cust &gt;=4 Int"}</x:definedName>
    <x:definedName name="asdf" localSheetId="17" hidden="1">{#N/A,#N/A,FALSE,"Monthly SAIFI";#N/A,#N/A,FALSE,"Yearly SAIFI";#N/A,#N/A,FALSE,"Monthly CAIDI";#N/A,#N/A,FALSE,"Yearly CAIDI";#N/A,#N/A,FALSE,"Monthly SAIDI";#N/A,#N/A,FALSE,"Yearly SAIDI";#N/A,#N/A,FALSE,"Monthly MAIFI";#N/A,#N/A,FALSE,"Yearly MAIFI";#N/A,#N/A,FALSE,"Monthly Cust &gt;=4 Int"}</x:definedName>
    <x:definedName name="asdf" hidden="1">{#N/A,#N/A,FALSE,"Monthly SAIFI";#N/A,#N/A,FALSE,"Yearly SAIFI";#N/A,#N/A,FALSE,"Monthly CAIDI";#N/A,#N/A,FALSE,"Yearly CAIDI";#N/A,#N/A,FALSE,"Monthly SAIDI";#N/A,#N/A,FALSE,"Yearly SAIDI";#N/A,#N/A,FALSE,"Monthly MAIFI";#N/A,#N/A,FALSE,"Yearly MAIFI";#N/A,#N/A,FALSE,"Monthly Cust &gt;=4 Int"}</x:definedName>
    <x:definedName name="asdfasdfasdfasdfsdfa" localSheetId="21" hidden="1">{#N/A,#N/A,FALSE,"Monthly SAIFI";#N/A,#N/A,FALSE,"Yearly SAIFI";#N/A,#N/A,FALSE,"Monthly CAIDI";#N/A,#N/A,FALSE,"Yearly CAIDI";#N/A,#N/A,FALSE,"Monthly SAIDI";#N/A,#N/A,FALSE,"Yearly SAIDI";#N/A,#N/A,FALSE,"Monthly MAIFI";#N/A,#N/A,FALSE,"Yearly MAIFI";#N/A,#N/A,FALSE,"Monthly Cust &gt;=4 Int"}</x:definedName>
    <x:definedName name="asdfasdfasdfasdfsdfa" localSheetId="9" hidden="1">{#N/A,#N/A,FALSE,"Monthly SAIFI";#N/A,#N/A,FALSE,"Yearly SAIFI";#N/A,#N/A,FALSE,"Monthly CAIDI";#N/A,#N/A,FALSE,"Yearly CAIDI";#N/A,#N/A,FALSE,"Monthly SAIDI";#N/A,#N/A,FALSE,"Yearly SAIDI";#N/A,#N/A,FALSE,"Monthly MAIFI";#N/A,#N/A,FALSE,"Yearly MAIFI";#N/A,#N/A,FALSE,"Monthly Cust &gt;=4 Int"}</x:definedName>
    <x:definedName name="asdfasdfasdfasdfsdfa" localSheetId="15" hidden="1">{#N/A,#N/A,FALSE,"Monthly SAIFI";#N/A,#N/A,FALSE,"Yearly SAIFI";#N/A,#N/A,FALSE,"Monthly CAIDI";#N/A,#N/A,FALSE,"Yearly CAIDI";#N/A,#N/A,FALSE,"Monthly SAIDI";#N/A,#N/A,FALSE,"Yearly SAIDI";#N/A,#N/A,FALSE,"Monthly MAIFI";#N/A,#N/A,FALSE,"Yearly MAIFI";#N/A,#N/A,FALSE,"Monthly Cust &gt;=4 Int"}</x:definedName>
    <x:definedName name="asdfasdfasdfasdfsdfa" localSheetId="16" hidden="1">{#N/A,#N/A,FALSE,"Monthly SAIFI";#N/A,#N/A,FALSE,"Yearly SAIFI";#N/A,#N/A,FALSE,"Monthly CAIDI";#N/A,#N/A,FALSE,"Yearly CAIDI";#N/A,#N/A,FALSE,"Monthly SAIDI";#N/A,#N/A,FALSE,"Yearly SAIDI";#N/A,#N/A,FALSE,"Monthly MAIFI";#N/A,#N/A,FALSE,"Yearly MAIFI";#N/A,#N/A,FALSE,"Monthly Cust &gt;=4 Int"}</x:definedName>
    <x:definedName name="asdfasdfasdfasdfsdfa" localSheetId="14" hidden="1">{#N/A,#N/A,FALSE,"Monthly SAIFI";#N/A,#N/A,FALSE,"Yearly SAIFI";#N/A,#N/A,FALSE,"Monthly CAIDI";#N/A,#N/A,FALSE,"Yearly CAIDI";#N/A,#N/A,FALSE,"Monthly SAIDI";#N/A,#N/A,FALSE,"Yearly SAIDI";#N/A,#N/A,FALSE,"Monthly MAIFI";#N/A,#N/A,FALSE,"Yearly MAIFI";#N/A,#N/A,FALSE,"Monthly Cust &gt;=4 Int"}</x:definedName>
    <x:definedName name="asdfasdfasdfasdfsdfa" localSheetId="17" hidden="1">{#N/A,#N/A,FALSE,"Monthly SAIFI";#N/A,#N/A,FALSE,"Yearly SAIFI";#N/A,#N/A,FALSE,"Monthly CAIDI";#N/A,#N/A,FALSE,"Yearly CAIDI";#N/A,#N/A,FALSE,"Monthly SAIDI";#N/A,#N/A,FALSE,"Yearly SAIDI";#N/A,#N/A,FALSE,"Monthly MAIFI";#N/A,#N/A,FALSE,"Yearly MAIFI";#N/A,#N/A,FALSE,"Monthly Cust &gt;=4 Int"}</x:definedName>
    <x:definedName name="asdfasdfasdfasdfsdfa" hidden="1">{#N/A,#N/A,FALSE,"Monthly SAIFI";#N/A,#N/A,FALSE,"Yearly SAIFI";#N/A,#N/A,FALSE,"Monthly CAIDI";#N/A,#N/A,FALSE,"Yearly CAIDI";#N/A,#N/A,FALSE,"Monthly SAIDI";#N/A,#N/A,FALSE,"Yearly SAIDI";#N/A,#N/A,FALSE,"Monthly MAIFI";#N/A,#N/A,FALSE,"Yearly MAIFI";#N/A,#N/A,FALSE,"Monthly Cust &gt;=4 Int"}</x:definedName>
    <x:definedName name="ashaita" localSheetId="21" hidden="1">{#N/A,#N/A,FALSE,"Monthly SAIFI";#N/A,#N/A,FALSE,"Yearly SAIFI";#N/A,#N/A,FALSE,"Monthly CAIDI";#N/A,#N/A,FALSE,"Yearly CAIDI";#N/A,#N/A,FALSE,"Monthly SAIDI";#N/A,#N/A,FALSE,"Yearly SAIDI";#N/A,#N/A,FALSE,"Monthly MAIFI";#N/A,#N/A,FALSE,"Yearly MAIFI";#N/A,#N/A,FALSE,"Monthly Cust &gt;=4 Int"}</x:definedName>
    <x:definedName name="ashaita" localSheetId="9" hidden="1">{#N/A,#N/A,FALSE,"Monthly SAIFI";#N/A,#N/A,FALSE,"Yearly SAIFI";#N/A,#N/A,FALSE,"Monthly CAIDI";#N/A,#N/A,FALSE,"Yearly CAIDI";#N/A,#N/A,FALSE,"Monthly SAIDI";#N/A,#N/A,FALSE,"Yearly SAIDI";#N/A,#N/A,FALSE,"Monthly MAIFI";#N/A,#N/A,FALSE,"Yearly MAIFI";#N/A,#N/A,FALSE,"Monthly Cust &gt;=4 Int"}</x:definedName>
    <x:definedName name="ashaita" localSheetId="15" hidden="1">{#N/A,#N/A,FALSE,"Monthly SAIFI";#N/A,#N/A,FALSE,"Yearly SAIFI";#N/A,#N/A,FALSE,"Monthly CAIDI";#N/A,#N/A,FALSE,"Yearly CAIDI";#N/A,#N/A,FALSE,"Monthly SAIDI";#N/A,#N/A,FALSE,"Yearly SAIDI";#N/A,#N/A,FALSE,"Monthly MAIFI";#N/A,#N/A,FALSE,"Yearly MAIFI";#N/A,#N/A,FALSE,"Monthly Cust &gt;=4 Int"}</x:definedName>
    <x:definedName name="ashaita" localSheetId="16" hidden="1">{#N/A,#N/A,FALSE,"Monthly SAIFI";#N/A,#N/A,FALSE,"Yearly SAIFI";#N/A,#N/A,FALSE,"Monthly CAIDI";#N/A,#N/A,FALSE,"Yearly CAIDI";#N/A,#N/A,FALSE,"Monthly SAIDI";#N/A,#N/A,FALSE,"Yearly SAIDI";#N/A,#N/A,FALSE,"Monthly MAIFI";#N/A,#N/A,FALSE,"Yearly MAIFI";#N/A,#N/A,FALSE,"Monthly Cust &gt;=4 Int"}</x:definedName>
    <x:definedName name="ashaita" localSheetId="14" hidden="1">{#N/A,#N/A,FALSE,"Monthly SAIFI";#N/A,#N/A,FALSE,"Yearly SAIFI";#N/A,#N/A,FALSE,"Monthly CAIDI";#N/A,#N/A,FALSE,"Yearly CAIDI";#N/A,#N/A,FALSE,"Monthly SAIDI";#N/A,#N/A,FALSE,"Yearly SAIDI";#N/A,#N/A,FALSE,"Monthly MAIFI";#N/A,#N/A,FALSE,"Yearly MAIFI";#N/A,#N/A,FALSE,"Monthly Cust &gt;=4 Int"}</x:definedName>
    <x:definedName name="ashaita" localSheetId="17" hidden="1">{#N/A,#N/A,FALSE,"Monthly SAIFI";#N/A,#N/A,FALSE,"Yearly SAIFI";#N/A,#N/A,FALSE,"Monthly CAIDI";#N/A,#N/A,FALSE,"Yearly CAIDI";#N/A,#N/A,FALSE,"Monthly SAIDI";#N/A,#N/A,FALSE,"Yearly SAIDI";#N/A,#N/A,FALSE,"Monthly MAIFI";#N/A,#N/A,FALSE,"Yearly MAIFI";#N/A,#N/A,FALSE,"Monthly Cust &gt;=4 Int"}</x:definedName>
    <x:definedName name="ashaita" hidden="1">{#N/A,#N/A,FALSE,"Monthly SAIFI";#N/A,#N/A,FALSE,"Yearly SAIFI";#N/A,#N/A,FALSE,"Monthly CAIDI";#N/A,#N/A,FALSE,"Yearly CAIDI";#N/A,#N/A,FALSE,"Monthly SAIDI";#N/A,#N/A,FALSE,"Yearly SAIDI";#N/A,#N/A,FALSE,"Monthly MAIFI";#N/A,#N/A,FALSE,"Yearly MAIFI";#N/A,#N/A,FALSE,"Monthly Cust &gt;=4 Int"}</x:definedName>
    <x:definedName name="ASOFDATE" localSheetId="17">#REF!</x:definedName>
    <x:definedName name="ASOFDATE">#REF!</x:definedName>
    <x:definedName name="AsOfMonthText">#REF!</x:definedName>
    <x:definedName name="assd" localSheetId="21" hidden="1">{#N/A,#N/A,FALSE,"Monthly SAIFI";#N/A,#N/A,FALSE,"Yearly SAIFI";#N/A,#N/A,FALSE,"Monthly CAIDI";#N/A,#N/A,FALSE,"Yearly CAIDI";#N/A,#N/A,FALSE,"Monthly SAIDI";#N/A,#N/A,FALSE,"Yearly SAIDI";#N/A,#N/A,FALSE,"Monthly MAIFI";#N/A,#N/A,FALSE,"Yearly MAIFI";#N/A,#N/A,FALSE,"Monthly Cust &gt;=4 Int"}</x:definedName>
    <x:definedName name="assd" localSheetId="9" hidden="1">{#N/A,#N/A,FALSE,"Monthly SAIFI";#N/A,#N/A,FALSE,"Yearly SAIFI";#N/A,#N/A,FALSE,"Monthly CAIDI";#N/A,#N/A,FALSE,"Yearly CAIDI";#N/A,#N/A,FALSE,"Monthly SAIDI";#N/A,#N/A,FALSE,"Yearly SAIDI";#N/A,#N/A,FALSE,"Monthly MAIFI";#N/A,#N/A,FALSE,"Yearly MAIFI";#N/A,#N/A,FALSE,"Monthly Cust &gt;=4 Int"}</x:definedName>
    <x:definedName name="assd" localSheetId="15" hidden="1">{#N/A,#N/A,FALSE,"Monthly SAIFI";#N/A,#N/A,FALSE,"Yearly SAIFI";#N/A,#N/A,FALSE,"Monthly CAIDI";#N/A,#N/A,FALSE,"Yearly CAIDI";#N/A,#N/A,FALSE,"Monthly SAIDI";#N/A,#N/A,FALSE,"Yearly SAIDI";#N/A,#N/A,FALSE,"Monthly MAIFI";#N/A,#N/A,FALSE,"Yearly MAIFI";#N/A,#N/A,FALSE,"Monthly Cust &gt;=4 Int"}</x:definedName>
    <x:definedName name="assd" localSheetId="16" hidden="1">{#N/A,#N/A,FALSE,"Monthly SAIFI";#N/A,#N/A,FALSE,"Yearly SAIFI";#N/A,#N/A,FALSE,"Monthly CAIDI";#N/A,#N/A,FALSE,"Yearly CAIDI";#N/A,#N/A,FALSE,"Monthly SAIDI";#N/A,#N/A,FALSE,"Yearly SAIDI";#N/A,#N/A,FALSE,"Monthly MAIFI";#N/A,#N/A,FALSE,"Yearly MAIFI";#N/A,#N/A,FALSE,"Monthly Cust &gt;=4 Int"}</x:definedName>
    <x:definedName name="assd" localSheetId="14" hidden="1">{#N/A,#N/A,FALSE,"Monthly SAIFI";#N/A,#N/A,FALSE,"Yearly SAIFI";#N/A,#N/A,FALSE,"Monthly CAIDI";#N/A,#N/A,FALSE,"Yearly CAIDI";#N/A,#N/A,FALSE,"Monthly SAIDI";#N/A,#N/A,FALSE,"Yearly SAIDI";#N/A,#N/A,FALSE,"Monthly MAIFI";#N/A,#N/A,FALSE,"Yearly MAIFI";#N/A,#N/A,FALSE,"Monthly Cust &gt;=4 Int"}</x:definedName>
    <x:definedName name="assd" localSheetId="17" hidden="1">{#N/A,#N/A,FALSE,"Monthly SAIFI";#N/A,#N/A,FALSE,"Yearly SAIFI";#N/A,#N/A,FALSE,"Monthly CAIDI";#N/A,#N/A,FALSE,"Yearly CAIDI";#N/A,#N/A,FALSE,"Monthly SAIDI";#N/A,#N/A,FALSE,"Yearly SAIDI";#N/A,#N/A,FALSE,"Monthly MAIFI";#N/A,#N/A,FALSE,"Yearly MAIFI";#N/A,#N/A,FALSE,"Monthly Cust &gt;=4 Int"}</x:definedName>
    <x:definedName name="assd" hidden="1">{#N/A,#N/A,FALSE,"Monthly SAIFI";#N/A,#N/A,FALSE,"Yearly SAIFI";#N/A,#N/A,FALSE,"Monthly CAIDI";#N/A,#N/A,FALSE,"Yearly CAIDI";#N/A,#N/A,FALSE,"Monthly SAIDI";#N/A,#N/A,FALSE,"Yearly SAIDI";#N/A,#N/A,FALSE,"Monthly MAIFI";#N/A,#N/A,FALSE,"Yearly MAIFI";#N/A,#N/A,FALSE,"Monthly Cust &gt;=4 Int"}</x:definedName>
    <x:definedName name="ASSET">#REF!</x:definedName>
    <x:definedName name="Asset_Retirement_Obligations" localSheetId="17">#REF!</x:definedName>
    <x:definedName name="Asset_Retirement_Obligations">#REF!</x:definedName>
    <x:definedName name="ASSET_SALES__input" localSheetId="17">#REF!</x:definedName>
    <x:definedName name="ASSET_SALES__input">#REF!</x:definedName>
    <x:definedName name="ASSET_SHEET">#REF!</x:definedName>
    <x:definedName name="Assets_from_Risk_Mgt___Trading">#REF!</x:definedName>
    <x:definedName name="Assets_from_Risk_Mgt___Trading___Current">#REF!</x:definedName>
    <x:definedName name="Assets_Held_for_Sale">#REF!</x:definedName>
    <x:definedName name="Assets_Held_for_Sale_YR_2005" localSheetId="17">#REF!</x:definedName>
    <x:definedName name="Assets_Held_for_Sale_YR_2005">#REF!</x:definedName>
    <x:definedName name="Assets_Held_for_Sale_YR_2006" localSheetId="17">#REF!</x:definedName>
    <x:definedName name="Assets_Held_for_Sale_YR_2006">#REF!</x:definedName>
    <x:definedName name="Assets_Held_for_Sale_YR_2007" localSheetId="17">#REF!</x:definedName>
    <x:definedName name="Assets_Held_for_Sale_YR_2007">#REF!</x:definedName>
    <x:definedName name="Assets_Held_for_Sale_YR_2008" localSheetId="17">#REF!</x:definedName>
    <x:definedName name="Assets_Held_for_Sale_YR_2008">#REF!</x:definedName>
    <x:definedName name="ASSUMPT" localSheetId="17">#REF!</x:definedName>
    <x:definedName name="ASSUMPT">#REF!</x:definedName>
    <x:definedName name="AUG" localSheetId="17">#REF!</x:definedName>
    <x:definedName name="AUG">#REF!</x:definedName>
    <x:definedName name="AV.FM.1..adjusted..print" localSheetId="17">#REF!</x:definedName>
    <x:definedName name="AV.FM.1..adjusted..print">#REF!</x:definedName>
    <x:definedName name="AV.FM.1.print">#REF!</x:definedName>
    <x:definedName name="AVG">#REF!</x:definedName>
    <x:definedName name="avoidint">"V2001-12-31"</x:definedName>
    <x:definedName name="az" localSheetId="9">{"'Metretek HTML'!$A$7:$W$42"}</x:definedName>
    <x:definedName name="az" localSheetId="15">{"'Metretek HTML'!$A$7:$W$42"}</x:definedName>
    <x:definedName name="az" localSheetId="16">{"'Metretek HTML'!$A$7:$W$42"}</x:definedName>
    <x:definedName name="az" localSheetId="17">{"'Metretek HTML'!$A$7:$W$42"}</x:definedName>
    <x:definedName name="az">{"'Metretek HTML'!$A$7:$W$42"}</x:definedName>
    <x:definedName name="B">#REF!</x:definedName>
    <x:definedName name="b_u_10" localSheetId="9">#REF!</x:definedName>
    <x:definedName name="b_u_10">#REF!</x:definedName>
    <x:definedName name="b_u_11" localSheetId="9">#REF!</x:definedName>
    <x:definedName name="b_u_11">#REF!</x:definedName>
    <x:definedName name="b_u_12" localSheetId="9">#REF!</x:definedName>
    <x:definedName name="b_u_12">#REF!</x:definedName>
    <x:definedName name="b_u_13" localSheetId="9">#REF!</x:definedName>
    <x:definedName name="b_u_13">#REF!</x:definedName>
    <x:definedName name="b_u_14" localSheetId="9">#REF!</x:definedName>
    <x:definedName name="b_u_14">#REF!</x:definedName>
    <x:definedName name="b_u_15" localSheetId="9">#REF!</x:definedName>
    <x:definedName name="b_u_15">#REF!</x:definedName>
    <x:definedName name="b_u_16" localSheetId="9">#REF!</x:definedName>
    <x:definedName name="b_u_16">#REF!</x:definedName>
    <x:definedName name="b_u_17" localSheetId="9">#REF!</x:definedName>
    <x:definedName name="b_u_17">#REF!</x:definedName>
    <x:definedName name="b_u_18" localSheetId="9">#REF!</x:definedName>
    <x:definedName name="b_u_18">#REF!</x:definedName>
    <x:definedName name="b_u_19" localSheetId="9">#REF!</x:definedName>
    <x:definedName name="b_u_19">#REF!</x:definedName>
    <x:definedName name="b_u_2" localSheetId="9">#REF!</x:definedName>
    <x:definedName name="b_u_2">#REF!</x:definedName>
    <x:definedName name="b_u_20" localSheetId="9">#REF!</x:definedName>
    <x:definedName name="b_u_20">#REF!</x:definedName>
    <x:definedName name="b_u_21" localSheetId="9">#REF!</x:definedName>
    <x:definedName name="b_u_21">#REF!</x:definedName>
    <x:definedName name="b_u_22" localSheetId="9">#REF!</x:definedName>
    <x:definedName name="b_u_22">#REF!</x:definedName>
    <x:definedName name="b_u_23" localSheetId="9">#REF!</x:definedName>
    <x:definedName name="b_u_23">#REF!</x:definedName>
    <x:definedName name="b_u_3" localSheetId="9">#REF!</x:definedName>
    <x:definedName name="b_u_3">#REF!</x:definedName>
    <x:definedName name="b_u_4" localSheetId="9">#REF!</x:definedName>
    <x:definedName name="b_u_4">#REF!</x:definedName>
    <x:definedName name="b_u_5" localSheetId="9">#REF!</x:definedName>
    <x:definedName name="b_u_5">#REF!</x:definedName>
    <x:definedName name="b_u_6" localSheetId="9">#REF!</x:definedName>
    <x:definedName name="b_u_6">#REF!</x:definedName>
    <x:definedName name="b_u_7" localSheetId="9">#REF!</x:definedName>
    <x:definedName name="b_u_7">#REF!</x:definedName>
    <x:definedName name="b_u_8" localSheetId="9">#REF!</x:definedName>
    <x:definedName name="b_u_8">#REF!</x:definedName>
    <x:definedName name="b_u_9" localSheetId="9">#REF!</x:definedName>
    <x:definedName name="b_u_9">#REF!</x:definedName>
    <x:definedName name="BA.print" localSheetId="17">#REF!</x:definedName>
    <x:definedName name="BA.print">#REF!</x:definedName>
    <x:definedName name="BadErrMsg" localSheetId="17">#REF!</x:definedName>
    <x:definedName name="BadErrMsg">#REF!</x:definedName>
    <x:definedName name="BAL" localSheetId="17">#REF!</x:definedName>
    <x:definedName name="BAL">#REF!</x:definedName>
    <x:definedName name="BALANCE" localSheetId="9">#REF!</x:definedName>
    <x:definedName name="BALANCE">#REF!</x:definedName>
    <x:definedName name="Balance_Sheet_Assets" localSheetId="17">#REF!</x:definedName>
    <x:definedName name="Balance_Sheet_Assets">#REF!</x:definedName>
    <x:definedName name="Balance_Sheet_Liabilities___Capital" localSheetId="17">#REF!</x:definedName>
    <x:definedName name="Balance_Sheet_Liabilities___Capital">#REF!</x:definedName>
    <x:definedName name="BalanceSheet">#REF!</x:definedName>
    <x:definedName name="BalanceSheetDates">#REF!</x:definedName>
    <x:definedName name="BALBCK">#REF!</x:definedName>
    <x:definedName name="BALP">#REF!</x:definedName>
    <x:definedName name="BALPBOD">#REF!</x:definedName>
    <x:definedName name="Base">#REF!</x:definedName>
    <x:definedName name="BASE_DETAIL_QRE" localSheetId="9">#REF!</x:definedName>
    <x:definedName name="BASE_DETAIL_QRE">#REF!</x:definedName>
    <x:definedName name="BASE_MESSAGE" localSheetId="17">#REF!</x:definedName>
    <x:definedName name="BASE_MESSAGE">#REF!</x:definedName>
    <x:definedName name="BASE_QRES" localSheetId="9">#REF!</x:definedName>
    <x:definedName name="BASE_QRES">#REF!</x:definedName>
    <x:definedName name="BASE_QRES0.75" localSheetId="9">#REF!</x:definedName>
    <x:definedName name="BASE_QRES0.75">#REF!</x:definedName>
    <x:definedName name="BASE_QRES0.80" localSheetId="9">#REF!</x:definedName>
    <x:definedName name="BASE_QRES0.80">#REF!</x:definedName>
    <x:definedName name="BASE_QRES0.85" localSheetId="9">#REF!</x:definedName>
    <x:definedName name="BASE_QRES0.85">#REF!</x:definedName>
    <x:definedName name="BASE_QRES0.90" localSheetId="9">#REF!</x:definedName>
    <x:definedName name="BASE_QRES0.90">#REF!</x:definedName>
    <x:definedName name="BASE_QRES0.95" localSheetId="9">#REF!</x:definedName>
    <x:definedName name="BASE_QRES0.95">#REF!</x:definedName>
    <x:definedName name="BASE_QRES1.00" localSheetId="9">#REF!</x:definedName>
    <x:definedName name="BASE_QRES1.00">#REF!</x:definedName>
    <x:definedName name="BASE_QRES1.05" localSheetId="9">#REF!</x:definedName>
    <x:definedName name="BASE_QRES1.05">#REF!</x:definedName>
    <x:definedName name="BASE_QRES1.10" localSheetId="9">#REF!</x:definedName>
    <x:definedName name="BASE_QRES1.10">#REF!</x:definedName>
    <x:definedName name="BASE_QRES1.15" localSheetId="9">#REF!</x:definedName>
    <x:definedName name="BASE_QRES1.15">#REF!</x:definedName>
    <x:definedName name="BASE_QRES1.20" localSheetId="9">#REF!</x:definedName>
    <x:definedName name="BASE_QRES1.20">#REF!</x:definedName>
    <x:definedName name="BASE_QRES1.25" localSheetId="9">#REF!</x:definedName>
    <x:definedName name="BASE_QRES1.25">#REF!</x:definedName>
    <x:definedName name="BASE_SENS_FACT" localSheetId="17">#REF!</x:definedName>
    <x:definedName name="BASE_SENS_FACT">#REF!</x:definedName>
    <x:definedName name="BASIC" localSheetId="17">#REF!</x:definedName>
    <x:definedName name="BASIC">#REF!</x:definedName>
    <x:definedName name="Basic_Data" localSheetId="17">#REF!</x:definedName>
    <x:definedName name="Basic_Data">#REF!</x:definedName>
    <x:definedName name="Basis_Points" localSheetId="9">#REF!</x:definedName>
    <x:definedName name="Basis_Points">#REF!</x:definedName>
    <x:definedName name="BB" localSheetId="17">#REF!</x:definedName>
    <x:definedName name="BB">#REF!</x:definedName>
    <x:definedName name="BB.print" localSheetId="17">#REF!</x:definedName>
    <x:definedName name="BB.print">#REF!</x:definedName>
    <x:definedName name="bbb" localSheetId="21" hidden="1">{#N/A,#N/A,FALSE,"O&amp;M by processes";#N/A,#N/A,FALSE,"Elec Act vs Bud";#N/A,#N/A,FALSE,"G&amp;A";#N/A,#N/A,FALSE,"BGS";#N/A,#N/A,FALSE,"Res Cost"}</x:definedName>
    <x:definedName name="bbb" localSheetId="9" hidden="1">{#N/A,#N/A,FALSE,"O&amp;M by processes";#N/A,#N/A,FALSE,"Elec Act vs Bud";#N/A,#N/A,FALSE,"G&amp;A";#N/A,#N/A,FALSE,"BGS";#N/A,#N/A,FALSE,"Res Cost"}</x:definedName>
    <x:definedName name="bbb" localSheetId="15" hidden="1">{#N/A,#N/A,FALSE,"O&amp;M by processes";#N/A,#N/A,FALSE,"Elec Act vs Bud";#N/A,#N/A,FALSE,"G&amp;A";#N/A,#N/A,FALSE,"BGS";#N/A,#N/A,FALSE,"Res Cost"}</x:definedName>
    <x:definedName name="bbb" localSheetId="16" hidden="1">{#N/A,#N/A,FALSE,"O&amp;M by processes";#N/A,#N/A,FALSE,"Elec Act vs Bud";#N/A,#N/A,FALSE,"G&amp;A";#N/A,#N/A,FALSE,"BGS";#N/A,#N/A,FALSE,"Res Cost"}</x:definedName>
    <x:definedName name="bbb" localSheetId="14" hidden="1">{#N/A,#N/A,FALSE,"O&amp;M by processes";#N/A,#N/A,FALSE,"Elec Act vs Bud";#N/A,#N/A,FALSE,"G&amp;A";#N/A,#N/A,FALSE,"BGS";#N/A,#N/A,FALSE,"Res Cost"}</x:definedName>
    <x:definedName name="bbb" localSheetId="17" hidden="1">{#N/A,#N/A,FALSE,"O&amp;M by processes";#N/A,#N/A,FALSE,"Elec Act vs Bud";#N/A,#N/A,FALSE,"G&amp;A";#N/A,#N/A,FALSE,"BGS";#N/A,#N/A,FALSE,"Res Cost"}</x:definedName>
    <x:definedName name="bbb" localSheetId="19" hidden="1">{#N/A,#N/A,FALSE,"O&amp;M by processes";#N/A,#N/A,FALSE,"Elec Act vs Bud";#N/A,#N/A,FALSE,"G&amp;A";#N/A,#N/A,FALSE,"BGS";#N/A,#N/A,FALSE,"Res Cost"}</x:definedName>
    <x:definedName name="bbb" localSheetId="20" hidden="1">{#N/A,#N/A,FALSE,"O&amp;M by processes";#N/A,#N/A,FALSE,"Elec Act vs Bud";#N/A,#N/A,FALSE,"G&amp;A";#N/A,#N/A,FALSE,"BGS";#N/A,#N/A,FALSE,"Res Cost"}</x:definedName>
    <x:definedName name="bbb" hidden="1">{#N/A,#N/A,FALSE,"O&amp;M by processes";#N/A,#N/A,FALSE,"Elec Act vs Bud";#N/A,#N/A,FALSE,"G&amp;A";#N/A,#N/A,FALSE,"BGS";#N/A,#N/A,FALSE,"Res Cost"}</x:definedName>
    <x:definedName name="bbbb" localSheetId="21" hidden="1">{#N/A,#N/A,FALSE,"O&amp;M by processes";#N/A,#N/A,FALSE,"Elec Act vs Bud";#N/A,#N/A,FALSE,"G&amp;A";#N/A,#N/A,FALSE,"BGS";#N/A,#N/A,FALSE,"Res Cost"}</x:definedName>
    <x:definedName name="bbbb" localSheetId="9" hidden="1">{#N/A,#N/A,FALSE,"O&amp;M by processes";#N/A,#N/A,FALSE,"Elec Act vs Bud";#N/A,#N/A,FALSE,"G&amp;A";#N/A,#N/A,FALSE,"BGS";#N/A,#N/A,FALSE,"Res Cost"}</x:definedName>
    <x:definedName name="bbbb" localSheetId="15" hidden="1">{#N/A,#N/A,FALSE,"O&amp;M by processes";#N/A,#N/A,FALSE,"Elec Act vs Bud";#N/A,#N/A,FALSE,"G&amp;A";#N/A,#N/A,FALSE,"BGS";#N/A,#N/A,FALSE,"Res Cost"}</x:definedName>
    <x:definedName name="bbbb" localSheetId="16" hidden="1">{#N/A,#N/A,FALSE,"O&amp;M by processes";#N/A,#N/A,FALSE,"Elec Act vs Bud";#N/A,#N/A,FALSE,"G&amp;A";#N/A,#N/A,FALSE,"BGS";#N/A,#N/A,FALSE,"Res Cost"}</x:definedName>
    <x:definedName name="bbbb" localSheetId="14" hidden="1">{#N/A,#N/A,FALSE,"O&amp;M by processes";#N/A,#N/A,FALSE,"Elec Act vs Bud";#N/A,#N/A,FALSE,"G&amp;A";#N/A,#N/A,FALSE,"BGS";#N/A,#N/A,FALSE,"Res Cost"}</x:definedName>
    <x:definedName name="bbbb" localSheetId="17" hidden="1">{#N/A,#N/A,FALSE,"O&amp;M by processes";#N/A,#N/A,FALSE,"Elec Act vs Bud";#N/A,#N/A,FALSE,"G&amp;A";#N/A,#N/A,FALSE,"BGS";#N/A,#N/A,FALSE,"Res Cost"}</x:definedName>
    <x:definedName name="bbbb" localSheetId="19" hidden="1">{#N/A,#N/A,FALSE,"O&amp;M by processes";#N/A,#N/A,FALSE,"Elec Act vs Bud";#N/A,#N/A,FALSE,"G&amp;A";#N/A,#N/A,FALSE,"BGS";#N/A,#N/A,FALSE,"Res Cost"}</x:definedName>
    <x:definedName name="bbbb" localSheetId="20" hidden="1">{#N/A,#N/A,FALSE,"O&amp;M by processes";#N/A,#N/A,FALSE,"Elec Act vs Bud";#N/A,#N/A,FALSE,"G&amp;A";#N/A,#N/A,FALSE,"BGS";#N/A,#N/A,FALSE,"Res Cost"}</x:definedName>
    <x:definedName name="bbbb" hidden="1">{#N/A,#N/A,FALSE,"O&amp;M by processes";#N/A,#N/A,FALSE,"Elec Act vs Bud";#N/A,#N/A,FALSE,"G&amp;A";#N/A,#N/A,FALSE,"BGS";#N/A,#N/A,FALSE,"Res Cost"}</x:definedName>
    <x:definedName name="bbbbb" localSheetId="21" hidden="1">{#N/A,#N/A,FALSE,"O&amp;M by processes";#N/A,#N/A,FALSE,"Elec Act vs Bud";#N/A,#N/A,FALSE,"G&amp;A";#N/A,#N/A,FALSE,"BGS";#N/A,#N/A,FALSE,"Res Cost"}</x:definedName>
    <x:definedName name="bbbbb" localSheetId="9" hidden="1">{#N/A,#N/A,FALSE,"O&amp;M by processes";#N/A,#N/A,FALSE,"Elec Act vs Bud";#N/A,#N/A,FALSE,"G&amp;A";#N/A,#N/A,FALSE,"BGS";#N/A,#N/A,FALSE,"Res Cost"}</x:definedName>
    <x:definedName name="bbbbb" localSheetId="15" hidden="1">{#N/A,#N/A,FALSE,"O&amp;M by processes";#N/A,#N/A,FALSE,"Elec Act vs Bud";#N/A,#N/A,FALSE,"G&amp;A";#N/A,#N/A,FALSE,"BGS";#N/A,#N/A,FALSE,"Res Cost"}</x:definedName>
    <x:definedName name="bbbbb" localSheetId="16" hidden="1">{#N/A,#N/A,FALSE,"O&amp;M by processes";#N/A,#N/A,FALSE,"Elec Act vs Bud";#N/A,#N/A,FALSE,"G&amp;A";#N/A,#N/A,FALSE,"BGS";#N/A,#N/A,FALSE,"Res Cost"}</x:definedName>
    <x:definedName name="bbbbb" localSheetId="14" hidden="1">{#N/A,#N/A,FALSE,"O&amp;M by processes";#N/A,#N/A,FALSE,"Elec Act vs Bud";#N/A,#N/A,FALSE,"G&amp;A";#N/A,#N/A,FALSE,"BGS";#N/A,#N/A,FALSE,"Res Cost"}</x:definedName>
    <x:definedName name="bbbbb" localSheetId="17" hidden="1">{#N/A,#N/A,FALSE,"O&amp;M by processes";#N/A,#N/A,FALSE,"Elec Act vs Bud";#N/A,#N/A,FALSE,"G&amp;A";#N/A,#N/A,FALSE,"BGS";#N/A,#N/A,FALSE,"Res Cost"}</x:definedName>
    <x:definedName name="bbbbb" localSheetId="19" hidden="1">{#N/A,#N/A,FALSE,"O&amp;M by processes";#N/A,#N/A,FALSE,"Elec Act vs Bud";#N/A,#N/A,FALSE,"G&amp;A";#N/A,#N/A,FALSE,"BGS";#N/A,#N/A,FALSE,"Res Cost"}</x:definedName>
    <x:definedName name="bbbbb" localSheetId="20" hidden="1">{#N/A,#N/A,FALSE,"O&amp;M by processes";#N/A,#N/A,FALSE,"Elec Act vs Bud";#N/A,#N/A,FALSE,"G&amp;A";#N/A,#N/A,FALSE,"BGS";#N/A,#N/A,FALSE,"Res Cost"}</x:definedName>
    <x:definedName name="bbbbb" hidden="1">{#N/A,#N/A,FALSE,"O&amp;M by processes";#N/A,#N/A,FALSE,"Elec Act vs Bud";#N/A,#N/A,FALSE,"G&amp;A";#N/A,#N/A,FALSE,"BGS";#N/A,#N/A,FALSE,"Res Cost"}</x:definedName>
    <x:definedName name="bbc" localSheetId="21" hidden="1">{#N/A,#N/A,FALSE,"O&amp;M by processes";#N/A,#N/A,FALSE,"Elec Act vs Bud";#N/A,#N/A,FALSE,"G&amp;A";#N/A,#N/A,FALSE,"BGS";#N/A,#N/A,FALSE,"Res Cost"}</x:definedName>
    <x:definedName name="bbc" localSheetId="9" hidden="1">{#N/A,#N/A,FALSE,"O&amp;M by processes";#N/A,#N/A,FALSE,"Elec Act vs Bud";#N/A,#N/A,FALSE,"G&amp;A";#N/A,#N/A,FALSE,"BGS";#N/A,#N/A,FALSE,"Res Cost"}</x:definedName>
    <x:definedName name="bbc" localSheetId="15" hidden="1">{#N/A,#N/A,FALSE,"O&amp;M by processes";#N/A,#N/A,FALSE,"Elec Act vs Bud";#N/A,#N/A,FALSE,"G&amp;A";#N/A,#N/A,FALSE,"BGS";#N/A,#N/A,FALSE,"Res Cost"}</x:definedName>
    <x:definedName name="bbc" localSheetId="16" hidden="1">{#N/A,#N/A,FALSE,"O&amp;M by processes";#N/A,#N/A,FALSE,"Elec Act vs Bud";#N/A,#N/A,FALSE,"G&amp;A";#N/A,#N/A,FALSE,"BGS";#N/A,#N/A,FALSE,"Res Cost"}</x:definedName>
    <x:definedName name="bbc" localSheetId="14" hidden="1">{#N/A,#N/A,FALSE,"O&amp;M by processes";#N/A,#N/A,FALSE,"Elec Act vs Bud";#N/A,#N/A,FALSE,"G&amp;A";#N/A,#N/A,FALSE,"BGS";#N/A,#N/A,FALSE,"Res Cost"}</x:definedName>
    <x:definedName name="bbc" localSheetId="17" hidden="1">{#N/A,#N/A,FALSE,"O&amp;M by processes";#N/A,#N/A,FALSE,"Elec Act vs Bud";#N/A,#N/A,FALSE,"G&amp;A";#N/A,#N/A,FALSE,"BGS";#N/A,#N/A,FALSE,"Res Cost"}</x:definedName>
    <x:definedName name="bbc" localSheetId="19" hidden="1">{#N/A,#N/A,FALSE,"O&amp;M by processes";#N/A,#N/A,FALSE,"Elec Act vs Bud";#N/A,#N/A,FALSE,"G&amp;A";#N/A,#N/A,FALSE,"BGS";#N/A,#N/A,FALSE,"Res Cost"}</x:definedName>
    <x:definedName name="bbc" localSheetId="20" hidden="1">{#N/A,#N/A,FALSE,"O&amp;M by processes";#N/A,#N/A,FALSE,"Elec Act vs Bud";#N/A,#N/A,FALSE,"G&amp;A";#N/A,#N/A,FALSE,"BGS";#N/A,#N/A,FALSE,"Res Cost"}</x:definedName>
    <x:definedName name="bbc" hidden="1">{#N/A,#N/A,FALSE,"O&amp;M by processes";#N/A,#N/A,FALSE,"Elec Act vs Bud";#N/A,#N/A,FALSE,"G&amp;A";#N/A,#N/A,FALSE,"BGS";#N/A,#N/A,FALSE,"Res Cost"}</x:definedName>
    <x:definedName name="bdis">#REF!</x:definedName>
    <x:definedName name="beg_coal" localSheetId="9">#REF!</x:definedName>
    <x:definedName name="beg_coal" localSheetId="17">#REF!</x:definedName>
    <x:definedName name="beg_coal">#REF!</x:definedName>
    <x:definedName name="beg_CWIP" localSheetId="9">#REF!</x:definedName>
    <x:definedName name="beg_CWIP">#REF!</x:definedName>
    <x:definedName name="BEGINT" localSheetId="17">#REF!</x:definedName>
    <x:definedName name="BEGINT">#REF!</x:definedName>
    <x:definedName name="below">OFFSET(!A1,1,0)</x:definedName>
    <x:definedName name="benefit" localSheetId="17">#REF!</x:definedName>
    <x:definedName name="benefit">#REF!</x:definedName>
    <x:definedName name="Benefits">350</x:definedName>
    <x:definedName name="beny" localSheetId="21" hidden="1">{#N/A,#N/A,FALSE,"Monthly SAIFI";#N/A,#N/A,FALSE,"Yearly SAIFI";#N/A,#N/A,FALSE,"Monthly CAIDI";#N/A,#N/A,FALSE,"Yearly CAIDI";#N/A,#N/A,FALSE,"Monthly SAIDI";#N/A,#N/A,FALSE,"Yearly SAIDI";#N/A,#N/A,FALSE,"Monthly MAIFI";#N/A,#N/A,FALSE,"Yearly MAIFI";#N/A,#N/A,FALSE,"Monthly Cust &gt;=4 Int"}</x:definedName>
    <x:definedName name="beny" localSheetId="9" hidden="1">{#N/A,#N/A,FALSE,"Monthly SAIFI";#N/A,#N/A,FALSE,"Yearly SAIFI";#N/A,#N/A,FALSE,"Monthly CAIDI";#N/A,#N/A,FALSE,"Yearly CAIDI";#N/A,#N/A,FALSE,"Monthly SAIDI";#N/A,#N/A,FALSE,"Yearly SAIDI";#N/A,#N/A,FALSE,"Monthly MAIFI";#N/A,#N/A,FALSE,"Yearly MAIFI";#N/A,#N/A,FALSE,"Monthly Cust &gt;=4 Int"}</x:definedName>
    <x:definedName name="beny" localSheetId="15" hidden="1">{#N/A,#N/A,FALSE,"Monthly SAIFI";#N/A,#N/A,FALSE,"Yearly SAIFI";#N/A,#N/A,FALSE,"Monthly CAIDI";#N/A,#N/A,FALSE,"Yearly CAIDI";#N/A,#N/A,FALSE,"Monthly SAIDI";#N/A,#N/A,FALSE,"Yearly SAIDI";#N/A,#N/A,FALSE,"Monthly MAIFI";#N/A,#N/A,FALSE,"Yearly MAIFI";#N/A,#N/A,FALSE,"Monthly Cust &gt;=4 Int"}</x:definedName>
    <x:definedName name="beny" localSheetId="16" hidden="1">{#N/A,#N/A,FALSE,"Monthly SAIFI";#N/A,#N/A,FALSE,"Yearly SAIFI";#N/A,#N/A,FALSE,"Monthly CAIDI";#N/A,#N/A,FALSE,"Yearly CAIDI";#N/A,#N/A,FALSE,"Monthly SAIDI";#N/A,#N/A,FALSE,"Yearly SAIDI";#N/A,#N/A,FALSE,"Monthly MAIFI";#N/A,#N/A,FALSE,"Yearly MAIFI";#N/A,#N/A,FALSE,"Monthly Cust &gt;=4 Int"}</x:definedName>
    <x:definedName name="beny" localSheetId="14" hidden="1">{#N/A,#N/A,FALSE,"Monthly SAIFI";#N/A,#N/A,FALSE,"Yearly SAIFI";#N/A,#N/A,FALSE,"Monthly CAIDI";#N/A,#N/A,FALSE,"Yearly CAIDI";#N/A,#N/A,FALSE,"Monthly SAIDI";#N/A,#N/A,FALSE,"Yearly SAIDI";#N/A,#N/A,FALSE,"Monthly MAIFI";#N/A,#N/A,FALSE,"Yearly MAIFI";#N/A,#N/A,FALSE,"Monthly Cust &gt;=4 Int"}</x:definedName>
    <x:definedName name="beny" localSheetId="17" hidden="1">{#N/A,#N/A,FALSE,"Monthly SAIFI";#N/A,#N/A,FALSE,"Yearly SAIFI";#N/A,#N/A,FALSE,"Monthly CAIDI";#N/A,#N/A,FALSE,"Yearly CAIDI";#N/A,#N/A,FALSE,"Monthly SAIDI";#N/A,#N/A,FALSE,"Yearly SAIDI";#N/A,#N/A,FALSE,"Monthly MAIFI";#N/A,#N/A,FALSE,"Yearly MAIFI";#N/A,#N/A,FALSE,"Monthly Cust &gt;=4 Int"}</x:definedName>
    <x:definedName name="beny" hidden="1">{#N/A,#N/A,FALSE,"Monthly SAIFI";#N/A,#N/A,FALSE,"Yearly SAIFI";#N/A,#N/A,FALSE,"Monthly CAIDI";#N/A,#N/A,FALSE,"Yearly CAIDI";#N/A,#N/A,FALSE,"Monthly SAIDI";#N/A,#N/A,FALSE,"Yearly SAIDI";#N/A,#N/A,FALSE,"Monthly MAIFI";#N/A,#N/A,FALSE,"Yearly MAIFI";#N/A,#N/A,FALSE,"Monthly Cust &gt;=4 Int"}</x:definedName>
    <x:definedName name="BEx0017DGUEDPCFJUPUZOOLJCS2B" localSheetId="15" hidden="1">#REF!</x:definedName>
    <x:definedName name="BEx0017DGUEDPCFJUPUZOOLJCS2B" localSheetId="16" hidden="1">#REF!</x:definedName>
    <x:definedName name="BEx0017DGUEDPCFJUPUZOOLJCS2B" localSheetId="17" hidden="1">#REF!</x:definedName>
    <x:definedName name="BEx0017DGUEDPCFJUPUZOOLJCS2B" localSheetId="20" hidden="1">#REF!</x:definedName>
    <x:definedName name="BEx0017DGUEDPCFJUPUZOOLJCS2B" hidden="1">#REF!</x:definedName>
    <x:definedName name="BEx001CNWHJ5RULCSFM36ZCGJ1UH" localSheetId="17" hidden="1">#REF!</x:definedName>
    <x:definedName name="BEx001CNWHJ5RULCSFM36ZCGJ1UH" localSheetId="20" hidden="1">#REF!</x:definedName>
    <x:definedName name="BEx001CNWHJ5RULCSFM36ZCGJ1UH" hidden="1">#REF!</x:definedName>
    <x:definedName name="BEx004791UAJIJSN57OT7YBLNP82" localSheetId="17" hidden="1">#REF!</x:definedName>
    <x:definedName name="BEx004791UAJIJSN57OT7YBLNP82" localSheetId="20" hidden="1">#REF!</x:definedName>
    <x:definedName name="BEx004791UAJIJSN57OT7YBLNP82" hidden="1">#REF!</x:definedName>
    <x:definedName name="BEx008P2NVFDLBHL7IZ5WTMVOQ1F" localSheetId="20" hidden="1">#REF!</x:definedName>
    <x:definedName name="BEx008P2NVFDLBHL7IZ5WTMVOQ1F" hidden="1">#REF!</x:definedName>
    <x:definedName name="BEx009G00IN0JUIAQ4WE9NHTMQE2" localSheetId="20" hidden="1">#REF!</x:definedName>
    <x:definedName name="BEx009G00IN0JUIAQ4WE9NHTMQE2" hidden="1">#REF!</x:definedName>
    <x:definedName name="BEx00DXTY2JDVGWQKV8H7FG4SV30" localSheetId="20" hidden="1">#REF!</x:definedName>
    <x:definedName name="BEx00DXTY2JDVGWQKV8H7FG4SV30" hidden="1">#REF!</x:definedName>
    <x:definedName name="BEx00GHLTYRH5N2S6P78YW1CD30N" localSheetId="20" hidden="1">#REF!</x:definedName>
    <x:definedName name="BEx00GHLTYRH5N2S6P78YW1CD30N" hidden="1">#REF!</x:definedName>
    <x:definedName name="BEx00JC31DY11L45SEU4B10BIN6W" localSheetId="20" hidden="1">#REF!</x:definedName>
    <x:definedName name="BEx00JC31DY11L45SEU4B10BIN6W" hidden="1">#REF!</x:definedName>
    <x:definedName name="BEx00KZHZBHP3TDV1YMX4B19B95O" localSheetId="20" hidden="1">#REF!</x:definedName>
    <x:definedName name="BEx00KZHZBHP3TDV1YMX4B19B95O" hidden="1">#REF!</x:definedName>
    <x:definedName name="BEx00MBY8XXUOHIZ4LHXHPD7WYD5" localSheetId="20" hidden="1">#REF!</x:definedName>
    <x:definedName name="BEx00MBY8XXUOHIZ4LHXHPD7WYD5" hidden="1">#REF!</x:definedName>
    <x:definedName name="BEx00O4PAWETUBT0XVI1C4OHM15U" localSheetId="9" hidden="1">#REF!</x:definedName>
    <x:definedName name="BEx00O4PAWETUBT0XVI1C4OHM15U" localSheetId="20" hidden="1">#REF!</x:definedName>
    <x:definedName name="BEx00O4PAWETUBT0XVI1C4OHM15U" hidden="1">#REF!</x:definedName>
    <x:definedName name="BEx01HY6E3GJ66ABU5ABN26V6Q13" localSheetId="15" hidden="1">#REF!</x:definedName>
    <x:definedName name="BEx01HY6E3GJ66ABU5ABN26V6Q13" localSheetId="16" hidden="1">#REF!</x:definedName>
    <x:definedName name="BEx01HY6E3GJ66ABU5ABN26V6Q13" localSheetId="17" hidden="1">#REF!</x:definedName>
    <x:definedName name="BEx01HY6E3GJ66ABU5ABN26V6Q13" localSheetId="20" hidden="1">#REF!</x:definedName>
    <x:definedName name="BEx01HY6E3GJ66ABU5ABN26V6Q13" hidden="1">#REF!</x:definedName>
    <x:definedName name="BEx01PQPVA98GRAAKX3HEZZ0XK5C" localSheetId="17" hidden="1">#REF!</x:definedName>
    <x:definedName name="BEx01PQPVA98GRAAKX3HEZZ0XK5C" localSheetId="20" hidden="1">#REF!</x:definedName>
    <x:definedName name="BEx01PQPVA98GRAAKX3HEZZ0XK5C" hidden="1">#REF!</x:definedName>
    <x:definedName name="BEx01PW5YQKEGAR8JDDI5OARYXDF" localSheetId="17" hidden="1">#REF!</x:definedName>
    <x:definedName name="BEx01PW5YQKEGAR8JDDI5OARYXDF" localSheetId="20" hidden="1">#REF!</x:definedName>
    <x:definedName name="BEx01PW5YQKEGAR8JDDI5OARYXDF" hidden="1">#REF!</x:definedName>
    <x:definedName name="BEx01XJ94SHJ1YQ7ORPW0RQGKI2H" localSheetId="20" hidden="1">#REF!</x:definedName>
    <x:definedName name="BEx01XJ94SHJ1YQ7ORPW0RQGKI2H" hidden="1">#REF!</x:definedName>
    <x:definedName name="BEx0262TTS9LPE4KF6VUW72201AB" localSheetId="20" hidden="1">#REF!</x:definedName>
    <x:definedName name="BEx0262TTS9LPE4KF6VUW72201AB" hidden="1">#REF!</x:definedName>
    <x:definedName name="BEx02PPH4OWYB9ZB2611OC9DA9MZ" localSheetId="20" hidden="1">#REF!</x:definedName>
    <x:definedName name="BEx02PPH4OWYB9ZB2611OC9DA9MZ" hidden="1">#REF!</x:definedName>
    <x:definedName name="BEx02Q08R9G839Q4RFGG9026C7PX" localSheetId="20" hidden="1">#REF!</x:definedName>
    <x:definedName name="BEx02Q08R9G839Q4RFGG9026C7PX" hidden="1">#REF!</x:definedName>
    <x:definedName name="BEx02SEL3Z1QWGAHXDPUA9WLTTPS" localSheetId="20" hidden="1">#REF!</x:definedName>
    <x:definedName name="BEx02SEL3Z1QWGAHXDPUA9WLTTPS" hidden="1">#REF!</x:definedName>
    <x:definedName name="BEx02Y3KJZH5BGDM9QEZ1PVVI114" localSheetId="20" hidden="1">#REF!</x:definedName>
    <x:definedName name="BEx02Y3KJZH5BGDM9QEZ1PVVI114" hidden="1">#REF!</x:definedName>
    <x:definedName name="BEx0313GRLLASDTVPW5DHTXHE74M" localSheetId="20" hidden="1">#REF!</x:definedName>
    <x:definedName name="BEx0313GRLLASDTVPW5DHTXHE74M" hidden="1">#REF!</x:definedName>
    <x:definedName name="BEx1F0SOZ3H5XUHXD7O01TCR8T6J" localSheetId="20" hidden="1">#REF!</x:definedName>
    <x:definedName name="BEx1F0SOZ3H5XUHXD7O01TCR8T6J" hidden="1">#REF!</x:definedName>
    <x:definedName name="BEx1F9HL824UCNCVZ2U62J4KZCX8" localSheetId="20" hidden="1">#REF!</x:definedName>
    <x:definedName name="BEx1F9HL824UCNCVZ2U62J4KZCX8" hidden="1">#REF!</x:definedName>
    <x:definedName name="BEx1FEVSJKTI1Q1Z874QZVFSJSVA" localSheetId="20" hidden="1">#REF!</x:definedName>
    <x:definedName name="BEx1FEVSJKTI1Q1Z874QZVFSJSVA" hidden="1">#REF!</x:definedName>
    <x:definedName name="BEx1FGDRUHHLI1GBHELT4PK0LY4V" localSheetId="20" hidden="1">#REF!</x:definedName>
    <x:definedName name="BEx1FGDRUHHLI1GBHELT4PK0LY4V" hidden="1">#REF!</x:definedName>
    <x:definedName name="BEx1FJZ7GKO99IYTP6GGGF7EUL3Z" localSheetId="20" hidden="1">#REF!</x:definedName>
    <x:definedName name="BEx1FJZ7GKO99IYTP6GGGF7EUL3Z" hidden="1">#REF!</x:definedName>
    <x:definedName name="BEx1FXBADB31WUEH8U617C5F40X9" localSheetId="20" hidden="1">#REF!</x:definedName>
    <x:definedName name="BEx1FXBADB31WUEH8U617C5F40X9" hidden="1">#REF!</x:definedName>
    <x:definedName name="BEx1FZV2CM77TBH1R6YYV9P06KA2" localSheetId="20" hidden="1">#REF!</x:definedName>
    <x:definedName name="BEx1FZV2CM77TBH1R6YYV9P06KA2" hidden="1">#REF!</x:definedName>
    <x:definedName name="BEx1G59AY8195JTUM6P18VXUFJ3E" localSheetId="20" hidden="1">#REF!</x:definedName>
    <x:definedName name="BEx1G59AY8195JTUM6P18VXUFJ3E" hidden="1">#REF!</x:definedName>
    <x:definedName name="BEx1GRFPRSO5UT952RBFGUHDUZN5" localSheetId="20" hidden="1">#REF!</x:definedName>
    <x:definedName name="BEx1GRFPRSO5UT952RBFGUHDUZN5" hidden="1">#REF!</x:definedName>
    <x:definedName name="BEx1GVMRHFXUP6XYYY9NR12PV5TF" localSheetId="20" hidden="1">#REF!</x:definedName>
    <x:definedName name="BEx1GVMRHFXUP6XYYY9NR12PV5TF" hidden="1">#REF!</x:definedName>
    <x:definedName name="BEx1H6KIT7BHUH6MDDWC935V9N47" localSheetId="20" hidden="1">#REF!</x:definedName>
    <x:definedName name="BEx1H6KIT7BHUH6MDDWC935V9N47" hidden="1">#REF!</x:definedName>
    <x:definedName name="BEx1HDGOOJ3SKHYMWUZJ1P0RQZ9N" localSheetId="20" hidden="1">#REF!</x:definedName>
    <x:definedName name="BEx1HDGOOJ3SKHYMWUZJ1P0RQZ9N" hidden="1">#REF!</x:definedName>
    <x:definedName name="BEx1HDM5ZXSJG6JQEMSFV52PZ10V" localSheetId="20" hidden="1">#REF!</x:definedName>
    <x:definedName name="BEx1HDM5ZXSJG6JQEMSFV52PZ10V" hidden="1">#REF!</x:definedName>
    <x:definedName name="BEx1HETBBZVN5F43LKOFMC4QB0CR" localSheetId="20" hidden="1">#REF!</x:definedName>
    <x:definedName name="BEx1HETBBZVN5F43LKOFMC4QB0CR" hidden="1">#REF!</x:definedName>
    <x:definedName name="BEx1HGWNWPLNXICOTP90TKQVVE4E" localSheetId="20" hidden="1">#REF!</x:definedName>
    <x:definedName name="BEx1HGWNWPLNXICOTP90TKQVVE4E" hidden="1">#REF!</x:definedName>
    <x:definedName name="BEx1HIPLJZABY0EMUOTZN0EQMDPU" localSheetId="20" hidden="1">#REF!</x:definedName>
    <x:definedName name="BEx1HIPLJZABY0EMUOTZN0EQMDPU" hidden="1">#REF!</x:definedName>
    <x:definedName name="BEx1HO94JIRX219MPWMB5E5XZ04X" localSheetId="20" hidden="1">#REF!</x:definedName>
    <x:definedName name="BEx1HO94JIRX219MPWMB5E5XZ04X" hidden="1">#REF!</x:definedName>
    <x:definedName name="BEx1HQNF6KHM21E3XLW0NMSSEI9S" localSheetId="20" hidden="1">#REF!</x:definedName>
    <x:definedName name="BEx1HQNF6KHM21E3XLW0NMSSEI9S" hidden="1">#REF!</x:definedName>
    <x:definedName name="BEx1HSLNWIW4S97ZBYY7I7M5YVH4" localSheetId="20" hidden="1">#REF!</x:definedName>
    <x:definedName name="BEx1HSLNWIW4S97ZBYY7I7M5YVH4" hidden="1">#REF!</x:definedName>
    <x:definedName name="BEx1HU8WGEGZ07PO2AYJ3Q7JV682" localSheetId="9" hidden="1">#REF!</x:definedName>
    <x:definedName name="BEx1HU8WGEGZ07PO2AYJ3Q7JV682" localSheetId="20" hidden="1">#REF!</x:definedName>
    <x:definedName name="BEx1HU8WGEGZ07PO2AYJ3Q7JV682" hidden="1">#REF!</x:definedName>
    <x:definedName name="BEx1I4QKTILCKZUSOJCVZN7SNHL5" localSheetId="15" hidden="1">#REF!</x:definedName>
    <x:definedName name="BEx1I4QKTILCKZUSOJCVZN7SNHL5" localSheetId="16" hidden="1">#REF!</x:definedName>
    <x:definedName name="BEx1I4QKTILCKZUSOJCVZN7SNHL5" localSheetId="17" hidden="1">#REF!</x:definedName>
    <x:definedName name="BEx1I4QKTILCKZUSOJCVZN7SNHL5" localSheetId="20" hidden="1">#REF!</x:definedName>
    <x:definedName name="BEx1I4QKTILCKZUSOJCVZN7SNHL5" hidden="1">#REF!</x:definedName>
    <x:definedName name="BEx1IE0ZP7RIFM9FI24S9I6AAJ14" localSheetId="17" hidden="1">#REF!</x:definedName>
    <x:definedName name="BEx1IE0ZP7RIFM9FI24S9I6AAJ14" localSheetId="20" hidden="1">#REF!</x:definedName>
    <x:definedName name="BEx1IE0ZP7RIFM9FI24S9I6AAJ14" hidden="1">#REF!</x:definedName>
    <x:definedName name="BEx1IGQ5B697MNDOE06MVSR0H58E" localSheetId="17" hidden="1">#REF!</x:definedName>
    <x:definedName name="BEx1IGQ5B697MNDOE06MVSR0H58E" localSheetId="20" hidden="1">#REF!</x:definedName>
    <x:definedName name="BEx1IGQ5B697MNDOE06MVSR0H58E" hidden="1">#REF!</x:definedName>
    <x:definedName name="BEx1IKRPW8MLB9Y485M1TL2IT9SH" localSheetId="20" hidden="1">#REF!</x:definedName>
    <x:definedName name="BEx1IKRPW8MLB9Y485M1TL2IT9SH" hidden="1">#REF!</x:definedName>
    <x:definedName name="BEx1J0CSSHDJGBJUHVOEMCF2P4DL" localSheetId="20" hidden="1">#REF!</x:definedName>
    <x:definedName name="BEx1J0CSSHDJGBJUHVOEMCF2P4DL" hidden="1">#REF!</x:definedName>
    <x:definedName name="BEx1J61RRF9LJ3V3R5OY3WJ6VBWR" localSheetId="20" hidden="1">#REF!</x:definedName>
    <x:definedName name="BEx1J61RRF9LJ3V3R5OY3WJ6VBWR" hidden="1">#REF!</x:definedName>
    <x:definedName name="BEx1J7E8VCGLPYU82QXVUG5N3ZAI" localSheetId="20" hidden="1">#REF!</x:definedName>
    <x:definedName name="BEx1J7E8VCGLPYU82QXVUG5N3ZAI" hidden="1">#REF!</x:definedName>
    <x:definedName name="BEx1JGE2YQWH8S25USOY08XVGO0D" localSheetId="20" hidden="1">#REF!</x:definedName>
    <x:definedName name="BEx1JGE2YQWH8S25USOY08XVGO0D" hidden="1">#REF!</x:definedName>
    <x:definedName name="BEx1JJJC9T1W7HY4V7HP1S1W4JO1" localSheetId="20" hidden="1">#REF!</x:definedName>
    <x:definedName name="BEx1JJJC9T1W7HY4V7HP1S1W4JO1" hidden="1">#REF!</x:definedName>
    <x:definedName name="BEx1JKKZSJ7DI4PTFVI9VVFMB1X2" localSheetId="20" hidden="1">#REF!</x:definedName>
    <x:definedName name="BEx1JKKZSJ7DI4PTFVI9VVFMB1X2" hidden="1">#REF!</x:definedName>
    <x:definedName name="BEx1JUBQFRVMASSFK4B3V0AD7YP9" localSheetId="20" hidden="1">#REF!</x:definedName>
    <x:definedName name="BEx1JUBQFRVMASSFK4B3V0AD7YP9" hidden="1">#REF!</x:definedName>
    <x:definedName name="BEx1JVTNDJQ0189VAB5O88Z9N2B1" localSheetId="20" hidden="1">#REF!</x:definedName>
    <x:definedName name="BEx1JVTNDJQ0189VAB5O88Z9N2B1" hidden="1">#REF!</x:definedName>
    <x:definedName name="BEx1JXBM5W4YRWNQ0P95QQS6JWD6" localSheetId="20" hidden="1">#REF!</x:definedName>
    <x:definedName name="BEx1JXBM5W4YRWNQ0P95QQS6JWD6" hidden="1">#REF!</x:definedName>
    <x:definedName name="BEx1K4D3BL8221FE5HGCB9VDX83Q" localSheetId="9" hidden="1">#REF!</x:definedName>
    <x:definedName name="BEx1K4D3BL8221FE5HGCB9VDX83Q" localSheetId="20" hidden="1">#REF!</x:definedName>
    <x:definedName name="BEx1K4D3BL8221FE5HGCB9VDX83Q" hidden="1">#REF!</x:definedName>
    <x:definedName name="BEx1K95QRKBCQOHKAK00IAOF748I" localSheetId="15" hidden="1">#REF!</x:definedName>
    <x:definedName name="BEx1K95QRKBCQOHKAK00IAOF748I" localSheetId="16" hidden="1">#REF!</x:definedName>
    <x:definedName name="BEx1K95QRKBCQOHKAK00IAOF748I" localSheetId="17" hidden="1">#REF!</x:definedName>
    <x:definedName name="BEx1K95QRKBCQOHKAK00IAOF748I" localSheetId="20" hidden="1">#REF!</x:definedName>
    <x:definedName name="BEx1K95QRKBCQOHKAK00IAOF748I" hidden="1">#REF!</x:definedName>
    <x:definedName name="BEx1KGCOC0TV99C9CNDK7IZRHVGO" localSheetId="17" hidden="1">#REF!</x:definedName>
    <x:definedName name="BEx1KGCOC0TV99C9CNDK7IZRHVGO" localSheetId="20" hidden="1">#REF!</x:definedName>
    <x:definedName name="BEx1KGCOC0TV99C9CNDK7IZRHVGO" hidden="1">#REF!</x:definedName>
    <x:definedName name="BEx1KGY9QEHZ9QSARMQUTQKRK4UX" localSheetId="17" hidden="1">#REF!</x:definedName>
    <x:definedName name="BEx1KGY9QEHZ9QSARMQUTQKRK4UX" localSheetId="20" hidden="1">#REF!</x:definedName>
    <x:definedName name="BEx1KGY9QEHZ9QSARMQUTQKRK4UX" hidden="1">#REF!</x:definedName>
    <x:definedName name="BEx1KKP1ELIF2UII2FWVGL7M1X7J" localSheetId="20" hidden="1">#REF!</x:definedName>
    <x:definedName name="BEx1KKP1ELIF2UII2FWVGL7M1X7J" hidden="1">#REF!</x:definedName>
    <x:definedName name="BEx1KUVWMB0QCWA3RBE4CADFVRIS" localSheetId="20" hidden="1">#REF!</x:definedName>
    <x:definedName name="BEx1KUVWMB0QCWA3RBE4CADFVRIS" hidden="1">#REF!</x:definedName>
    <x:definedName name="BEx1L2OG1SDFK2TPXELJ77YP4NI2" localSheetId="20" hidden="1">#REF!</x:definedName>
    <x:definedName name="BEx1L2OG1SDFK2TPXELJ77YP4NI2" hidden="1">#REF!</x:definedName>
    <x:definedName name="BEx1L6Q60MWRDJB4L20LK0XPA0Z2" localSheetId="20" hidden="1">#REF!</x:definedName>
    <x:definedName name="BEx1L6Q60MWRDJB4L20LK0XPA0Z2" hidden="1">#REF!</x:definedName>
    <x:definedName name="BEx1LAX8UE95OMEMCKW7PJJO7FX5" localSheetId="20" hidden="1">#REF!</x:definedName>
    <x:definedName name="BEx1LAX8UE95OMEMCKW7PJJO7FX5" hidden="1">#REF!</x:definedName>
    <x:definedName name="BEx1LD63FP2Z4BR9TKSHOZW9KKZ5" localSheetId="20" hidden="1">#REF!</x:definedName>
    <x:definedName name="BEx1LD63FP2Z4BR9TKSHOZW9KKZ5" hidden="1">#REF!</x:definedName>
    <x:definedName name="BEx1LDMB9RW982DUILM2WPT5VWQ3" localSheetId="20" hidden="1">#REF!</x:definedName>
    <x:definedName name="BEx1LDMB9RW982DUILM2WPT5VWQ3" hidden="1">#REF!</x:definedName>
    <x:definedName name="BEx1LR3VGF6TOZ4ZPIXZ96JKRKKD" localSheetId="20" hidden="1">#REF!</x:definedName>
    <x:definedName name="BEx1LR3VGF6TOZ4ZPIXZ96JKRKKD" hidden="1">#REF!</x:definedName>
    <x:definedName name="BEx1LRPGDQCOEMW8YT80J1XCDCIV" localSheetId="20" hidden="1">#REF!</x:definedName>
    <x:definedName name="BEx1LRPGDQCOEMW8YT80J1XCDCIV" hidden="1">#REF!</x:definedName>
    <x:definedName name="BEx1LRUSJW4JG54X07QWD9R27WV9" localSheetId="20" hidden="1">#REF!</x:definedName>
    <x:definedName name="BEx1LRUSJW4JG54X07QWD9R27WV9" hidden="1">#REF!</x:definedName>
    <x:definedName name="BEx1LU92C01NBTGCF0WADTO32CU2" localSheetId="20" hidden="1">#REF!</x:definedName>
    <x:definedName name="BEx1LU92C01NBTGCF0WADTO32CU2" hidden="1">#REF!</x:definedName>
    <x:definedName name="BEx1M1WBK5T0LP1AK2JYV6W87ID6" localSheetId="20" hidden="1">#REF!</x:definedName>
    <x:definedName name="BEx1M1WBK5T0LP1AK2JYV6W87ID6" hidden="1">#REF!</x:definedName>
    <x:definedName name="BEx1M51HHDYGIT8PON7U8ICL2S95" localSheetId="20" hidden="1">#REF!</x:definedName>
    <x:definedName name="BEx1M51HHDYGIT8PON7U8ICL2S95" hidden="1">#REF!</x:definedName>
    <x:definedName name="BEx1M68NRL0QD9UQV1RA9L68505H" localSheetId="20" hidden="1">#REF!</x:definedName>
    <x:definedName name="BEx1M68NRL0QD9UQV1RA9L68505H" hidden="1">#REF!</x:definedName>
    <x:definedName name="BEx1MQ0S8ZPM3QRPBJFVO8KGKJO2" localSheetId="20" hidden="1">#REF!</x:definedName>
    <x:definedName name="BEx1MQ0S8ZPM3QRPBJFVO8KGKJO2" hidden="1">#REF!</x:definedName>
    <x:definedName name="BEx1MTRKKVCHOZ0YGID6HZ49LJTO" localSheetId="20" hidden="1">#REF!</x:definedName>
    <x:definedName name="BEx1MTRKKVCHOZ0YGID6HZ49LJTO" hidden="1">#REF!</x:definedName>
    <x:definedName name="BEx1N3CUJ3UX61X38ZAJVPEN4KMC" localSheetId="20" hidden="1">#REF!</x:definedName>
    <x:definedName name="BEx1N3CUJ3UX61X38ZAJVPEN4KMC" hidden="1">#REF!</x:definedName>
    <x:definedName name="BEx1NM34KQTO1LDNSAFD1L82UZFG" localSheetId="20" hidden="1">#REF!</x:definedName>
    <x:definedName name="BEx1NM34KQTO1LDNSAFD1L82UZFG" hidden="1">#REF!</x:definedName>
    <x:definedName name="BEx1NNQJ0R56EJAAW1MXNECZ55XH" localSheetId="9" hidden="1">#REF!</x:definedName>
    <x:definedName name="BEx1NNQJ0R56EJAAW1MXNECZ55XH" localSheetId="20" hidden="1">#REF!</x:definedName>
    <x:definedName name="BEx1NNQJ0R56EJAAW1MXNECZ55XH" hidden="1">#REF!</x:definedName>
    <x:definedName name="BEx1NO6TXZVOGCUWCCRTXRXWW0XL" localSheetId="15" hidden="1">#REF!</x:definedName>
    <x:definedName name="BEx1NO6TXZVOGCUWCCRTXRXWW0XL" localSheetId="16" hidden="1">#REF!</x:definedName>
    <x:definedName name="BEx1NO6TXZVOGCUWCCRTXRXWW0XL" localSheetId="17" hidden="1">#REF!</x:definedName>
    <x:definedName name="BEx1NO6TXZVOGCUWCCRTXRXWW0XL" localSheetId="20" hidden="1">#REF!</x:definedName>
    <x:definedName name="BEx1NO6TXZVOGCUWCCRTXRXWW0XL" hidden="1">#REF!</x:definedName>
    <x:definedName name="BEx1NS8EU5P9FQV3S0WRTXI5L361" localSheetId="17" hidden="1">#REF!</x:definedName>
    <x:definedName name="BEx1NS8EU5P9FQV3S0WRTXI5L361" localSheetId="20" hidden="1">#REF!</x:definedName>
    <x:definedName name="BEx1NS8EU5P9FQV3S0WRTXI5L361" hidden="1">#REF!</x:definedName>
    <x:definedName name="BEx1NUBX5VUYZFKQH69FN6BTLWCR" localSheetId="17" hidden="1">#REF!</x:definedName>
    <x:definedName name="BEx1NUBX5VUYZFKQH69FN6BTLWCR" localSheetId="20" hidden="1">#REF!</x:definedName>
    <x:definedName name="BEx1NUBX5VUYZFKQH69FN6BTLWCR" hidden="1">#REF!</x:definedName>
    <x:definedName name="BEx1NZ4K1L8UON80Y2A4RASKWGNP" localSheetId="20" hidden="1">#REF!</x:definedName>
    <x:definedName name="BEx1NZ4K1L8UON80Y2A4RASKWGNP" hidden="1">#REF!</x:definedName>
    <x:definedName name="BEx1O24FHGT1KV1PHK1VQ1OUH4VP" localSheetId="20" hidden="1">#REF!</x:definedName>
    <x:definedName name="BEx1O24FHGT1KV1PHK1VQ1OUH4VP" hidden="1">#REF!</x:definedName>
    <x:definedName name="BEx1OFB62PDZZNV8TCVH2GJNNOSC" localSheetId="20" hidden="1">#REF!</x:definedName>
    <x:definedName name="BEx1OFB62PDZZNV8TCVH2GJNNOSC" hidden="1">#REF!</x:definedName>
    <x:definedName name="BEx1OLAZ915OGYWP0QP1QQWDLCRX" localSheetId="20" hidden="1">#REF!</x:definedName>
    <x:definedName name="BEx1OLAZ915OGYWP0QP1QQWDLCRX" hidden="1">#REF!</x:definedName>
    <x:definedName name="BEx1OO5ER042IS6IC4TLDI75JNVH" localSheetId="20" hidden="1">#REF!</x:definedName>
    <x:definedName name="BEx1OO5ER042IS6IC4TLDI75JNVH" hidden="1">#REF!</x:definedName>
    <x:definedName name="BEx1OTE544O0H6QOAIX6QZKHCDFW" localSheetId="20" hidden="1">#REF!</x:definedName>
    <x:definedName name="BEx1OTE544O0H6QOAIX6QZKHCDFW" hidden="1">#REF!</x:definedName>
    <x:definedName name="BEx1OTE54CBSUT8FWKRALEDCUWN4" localSheetId="20" hidden="1">#REF!</x:definedName>
    <x:definedName name="BEx1OTE54CBSUT8FWKRALEDCUWN4" hidden="1">#REF!</x:definedName>
    <x:definedName name="BEx1OVSMPADTX95QUOX34KZQ8EDY" localSheetId="20" hidden="1">#REF!</x:definedName>
    <x:definedName name="BEx1OVSMPADTX95QUOX34KZQ8EDY" hidden="1">#REF!</x:definedName>
    <x:definedName name="BEx1OX544IO9FQJI7YYQGZCEHB3O" localSheetId="20" hidden="1">#REF!</x:definedName>
    <x:definedName name="BEx1OX544IO9FQJI7YYQGZCEHB3O" hidden="1">#REF!</x:definedName>
    <x:definedName name="BEx1OY6SVEUT2EQ26P7EKEND342G" localSheetId="20" hidden="1">#REF!</x:definedName>
    <x:definedName name="BEx1OY6SVEUT2EQ26P7EKEND342G" hidden="1">#REF!</x:definedName>
    <x:definedName name="BEx1OYN1LPIPI12O9G6F7QAOS9T4" localSheetId="20" hidden="1">#REF!</x:definedName>
    <x:definedName name="BEx1OYN1LPIPI12O9G6F7QAOS9T4" hidden="1">#REF!</x:definedName>
    <x:definedName name="BEx1P1HHKJA799O3YZXQAX6KFH58" localSheetId="20" hidden="1">#REF!</x:definedName>
    <x:definedName name="BEx1P1HHKJA799O3YZXQAX6KFH58" hidden="1">#REF!</x:definedName>
    <x:definedName name="BEx1P34W467WGPOXPK292QFJIPHJ" localSheetId="20" hidden="1">#REF!</x:definedName>
    <x:definedName name="BEx1P34W467WGPOXPK292QFJIPHJ" hidden="1">#REF!</x:definedName>
    <x:definedName name="BEx1P58EB7DAA5Y346WUQVQR9QEO" localSheetId="20" hidden="1">#REF!</x:definedName>
    <x:definedName name="BEx1P58EB7DAA5Y346WUQVQR9QEO" hidden="1">#REF!</x:definedName>
    <x:definedName name="BEx1P7S1J4TKGVJ43C2Q2R3M9WRB" localSheetId="20" hidden="1">#REF!</x:definedName>
    <x:definedName name="BEx1P7S1J4TKGVJ43C2Q2R3M9WRB" hidden="1">#REF!</x:definedName>
    <x:definedName name="BEx1PA11BLPVZM8RC5BL46WX8YB5" localSheetId="20" hidden="1">#REF!</x:definedName>
    <x:definedName name="BEx1PA11BLPVZM8RC5BL46WX8YB5" hidden="1">#REF!</x:definedName>
    <x:definedName name="BEx1PBZ4BEFIPGMQXT9T8S4PZ2IM" localSheetId="20" hidden="1">#REF!</x:definedName>
    <x:definedName name="BEx1PBZ4BEFIPGMQXT9T8S4PZ2IM" hidden="1">#REF!</x:definedName>
    <x:definedName name="BEx1PKINWPH6BLUM5BTUM1OMO78L" localSheetId="20" hidden="1">#REF!</x:definedName>
    <x:definedName name="BEx1PKINWPH6BLUM5BTUM1OMO78L" hidden="1">#REF!</x:definedName>
    <x:definedName name="BEx1PLF2CFSXBZPVI6CJ534EIJDN" localSheetId="20" hidden="1">#REF!</x:definedName>
    <x:definedName name="BEx1PLF2CFSXBZPVI6CJ534EIJDN" hidden="1">#REF!</x:definedName>
    <x:definedName name="BEx1PMWZB2DO6EM9BKLUICZJ65HD" localSheetId="20" hidden="1">#REF!</x:definedName>
    <x:definedName name="BEx1PMWZB2DO6EM9BKLUICZJ65HD" hidden="1">#REF!</x:definedName>
    <x:definedName name="BEx1PUK290DX9LHEN2RS5E5L92YR" localSheetId="20" hidden="1">#REF!</x:definedName>
    <x:definedName name="BEx1PUK290DX9LHEN2RS5E5L92YR" hidden="1">#REF!</x:definedName>
    <x:definedName name="BEx1PWNKPN825TMXC0L3V3FWMXS4" localSheetId="9" hidden="1">#REF!</x:definedName>
    <x:definedName name="BEx1PWNKPN825TMXC0L3V3FWMXS4" localSheetId="20" hidden="1">#REF!</x:definedName>
    <x:definedName name="BEx1PWNKPN825TMXC0L3V3FWMXS4" hidden="1">#REF!</x:definedName>
    <x:definedName name="BEx1Q21TG5PWZ4V504UC7VGQ9FEI" localSheetId="15" hidden="1">#REF!</x:definedName>
    <x:definedName name="BEx1Q21TG5PWZ4V504UC7VGQ9FEI" localSheetId="16" hidden="1">#REF!</x:definedName>
    <x:definedName name="BEx1Q21TG5PWZ4V504UC7VGQ9FEI" localSheetId="17" hidden="1">#REF!</x:definedName>
    <x:definedName name="BEx1Q21TG5PWZ4V504UC7VGQ9FEI" localSheetId="20" hidden="1">#REF!</x:definedName>
    <x:definedName name="BEx1Q21TG5PWZ4V504UC7VGQ9FEI" hidden="1">#REF!</x:definedName>
    <x:definedName name="BEx1QA54J2A4I7IBQR19BTY28ZMR" localSheetId="17" hidden="1">#REF!</x:definedName>
    <x:definedName name="BEx1QA54J2A4I7IBQR19BTY28ZMR" localSheetId="20" hidden="1">#REF!</x:definedName>
    <x:definedName name="BEx1QA54J2A4I7IBQR19BTY28ZMR" hidden="1">#REF!</x:definedName>
    <x:definedName name="BEx1QMKTAIQ9VGEWQ95YM98EUX0H" localSheetId="17" hidden="1">#REF!</x:definedName>
    <x:definedName name="BEx1QMKTAIQ9VGEWQ95YM98EUX0H" localSheetId="20" hidden="1">#REF!</x:definedName>
    <x:definedName name="BEx1QMKTAIQ9VGEWQ95YM98EUX0H" hidden="1">#REF!</x:definedName>
    <x:definedName name="BEx1QMQAHG3KQUK59DVM68SWKZIZ" localSheetId="20" hidden="1">#REF!</x:definedName>
    <x:definedName name="BEx1QMQAHG3KQUK59DVM68SWKZIZ" hidden="1">#REF!</x:definedName>
    <x:definedName name="BEx1R9YFKJCMSEST8OVCAO5E47FO" localSheetId="20" hidden="1">#REF!</x:definedName>
    <x:definedName name="BEx1R9YFKJCMSEST8OVCAO5E47FO" hidden="1">#REF!</x:definedName>
    <x:definedName name="BEx1RBGC06B3T52OIC0EQ1KGVP1I" localSheetId="20" hidden="1">#REF!</x:definedName>
    <x:definedName name="BEx1RBGC06B3T52OIC0EQ1KGVP1I" hidden="1">#REF!</x:definedName>
    <x:definedName name="BEx1RG3NJLA83JCT26IM1NH7FHA3" localSheetId="20" hidden="1">#REF!</x:definedName>
    <x:definedName name="BEx1RG3NJLA83JCT26IM1NH7FHA3" hidden="1">#REF!</x:definedName>
    <x:definedName name="BEx1RPJGA9DKDGRAYU2BHE6FRJ0N" localSheetId="20" hidden="1">#REF!</x:definedName>
    <x:definedName name="BEx1RPJGA9DKDGRAYU2BHE6FRJ0N" hidden="1">#REF!</x:definedName>
    <x:definedName name="BEx1RRC7X4NI1CU4EO5XYE2GVARJ" localSheetId="20" hidden="1">#REF!</x:definedName>
    <x:definedName name="BEx1RRC7X4NI1CU4EO5XYE2GVARJ" hidden="1">#REF!</x:definedName>
    <x:definedName name="BEx1RZA1NCGT832L7EMR7GMF588W" localSheetId="20" hidden="1">#REF!</x:definedName>
    <x:definedName name="BEx1RZA1NCGT832L7EMR7GMF588W" hidden="1">#REF!</x:definedName>
    <x:definedName name="BEx1S0XGIPUSZQUCSGWSK10GKW7Y" localSheetId="20" hidden="1">#REF!</x:definedName>
    <x:definedName name="BEx1S0XGIPUSZQUCSGWSK10GKW7Y" hidden="1">#REF!</x:definedName>
    <x:definedName name="BEx1S5VFNKIXHTTCWSV60UC50EZ8" localSheetId="20" hidden="1">#REF!</x:definedName>
    <x:definedName name="BEx1S5VFNKIXHTTCWSV60UC50EZ8" hidden="1">#REF!</x:definedName>
    <x:definedName name="BEx1SFGNVAFMGBWWJ1P5SP00N381" localSheetId="20" hidden="1">#REF!</x:definedName>
    <x:definedName name="BEx1SFGNVAFMGBWWJ1P5SP00N381" hidden="1">#REF!</x:definedName>
    <x:definedName name="BEx1SFGP1BMG8LP140SHD1AEEPXP" localSheetId="9" hidden="1">#REF!</x:definedName>
    <x:definedName name="BEx1SFGP1BMG8LP140SHD1AEEPXP" localSheetId="20" hidden="1">#REF!</x:definedName>
    <x:definedName name="BEx1SFGP1BMG8LP140SHD1AEEPXP" hidden="1">#REF!</x:definedName>
    <x:definedName name="BEx1SK3U02H0RGKEYXW7ZMCEOF3V" localSheetId="15" hidden="1">#REF!</x:definedName>
    <x:definedName name="BEx1SK3U02H0RGKEYXW7ZMCEOF3V" localSheetId="16" hidden="1">#REF!</x:definedName>
    <x:definedName name="BEx1SK3U02H0RGKEYXW7ZMCEOF3V" localSheetId="17" hidden="1">#REF!</x:definedName>
    <x:definedName name="BEx1SK3U02H0RGKEYXW7ZMCEOF3V" localSheetId="20" hidden="1">#REF!</x:definedName>
    <x:definedName name="BEx1SK3U02H0RGKEYXW7ZMCEOF3V" hidden="1">#REF!</x:definedName>
    <x:definedName name="BEx1SO5L68CL3H1IC2HQ6TPY8U6F" localSheetId="17" hidden="1">#REF!</x:definedName>
    <x:definedName name="BEx1SO5L68CL3H1IC2HQ6TPY8U6F" localSheetId="20" hidden="1">#REF!</x:definedName>
    <x:definedName name="BEx1SO5L68CL3H1IC2HQ6TPY8U6F" hidden="1">#REF!</x:definedName>
    <x:definedName name="BEx1SSNEZINBJT29QVS62VS1THT4" localSheetId="17" hidden="1">#REF!</x:definedName>
    <x:definedName name="BEx1SSNEZINBJT29QVS62VS1THT4" localSheetId="20" hidden="1">#REF!</x:definedName>
    <x:definedName name="BEx1SSNEZINBJT29QVS62VS1THT4" hidden="1">#REF!</x:definedName>
    <x:definedName name="BEx1SVNCHNANBJIDIQVB8AFK4HAN" localSheetId="20" hidden="1">#REF!</x:definedName>
    <x:definedName name="BEx1SVNCHNANBJIDIQVB8AFK4HAN" hidden="1">#REF!</x:definedName>
    <x:definedName name="BEx1TE2YGKCOGDSQUWA9TLZW5GV4" localSheetId="20" hidden="1">#REF!</x:definedName>
    <x:definedName name="BEx1TE2YGKCOGDSQUWA9TLZW5GV4" hidden="1">#REF!</x:definedName>
    <x:definedName name="BEx1TJ0WLS9O7KNSGIPWTYHDYI1D" localSheetId="20" hidden="1">#REF!</x:definedName>
    <x:definedName name="BEx1TJ0WLS9O7KNSGIPWTYHDYI1D" hidden="1">#REF!</x:definedName>
    <x:definedName name="BEx1TLF98B75D1P3EJQ1GRYKUU6P" localSheetId="20" hidden="1">#REF!</x:definedName>
    <x:definedName name="BEx1TLF98B75D1P3EJQ1GRYKUU6P" hidden="1">#REF!</x:definedName>
    <x:definedName name="BEx1TYRAHXVPGDVF5KTTB3900F58" localSheetId="9" hidden="1">#REF!</x:definedName>
    <x:definedName name="BEx1TYRAHXVPGDVF5KTTB3900F58" localSheetId="20" hidden="1">#REF!</x:definedName>
    <x:definedName name="BEx1TYRAHXVPGDVF5KTTB3900F58" hidden="1">#REF!</x:definedName>
    <x:definedName name="BEx1U15M7LVVFZENH830B2BGWC04" localSheetId="15" hidden="1">#REF!</x:definedName>
    <x:definedName name="BEx1U15M7LVVFZENH830B2BGWC04" localSheetId="16" hidden="1">#REF!</x:definedName>
    <x:definedName name="BEx1U15M7LVVFZENH830B2BGWC04" localSheetId="17" hidden="1">#REF!</x:definedName>
    <x:definedName name="BEx1U15M7LVVFZENH830B2BGWC04" localSheetId="20" hidden="1">#REF!</x:definedName>
    <x:definedName name="BEx1U15M7LVVFZENH830B2BGWC04" hidden="1">#REF!</x:definedName>
    <x:definedName name="BEx1U5NGVTXGL4CIPVT5O034KGGR" localSheetId="9" hidden="1">#REF!</x:definedName>
    <x:definedName name="BEx1U5NGVTXGL4CIPVT5O034KGGR" localSheetId="15" hidden="1">#REF!</x:definedName>
    <x:definedName name="BEx1U5NGVTXGL4CIPVT5O034KGGR" localSheetId="16" hidden="1">#REF!</x:definedName>
    <x:definedName name="BEx1U5NGVTXGL4CIPVT5O034KGGR" localSheetId="20" hidden="1">#REF!</x:definedName>
    <x:definedName name="BEx1U5NGVTXGL4CIPVT5O034KGGR" hidden="1">#REF!</x:definedName>
    <x:definedName name="BEx1U7WFO8OZKB1EBF4H386JW91L" localSheetId="15" hidden="1">#REF!</x:definedName>
    <x:definedName name="BEx1U7WFO8OZKB1EBF4H386JW91L" localSheetId="16" hidden="1">#REF!</x:definedName>
    <x:definedName name="BEx1U7WFO8OZKB1EBF4H386JW91L" localSheetId="17" hidden="1">#REF!</x:definedName>
    <x:definedName name="BEx1U7WFO8OZKB1EBF4H386JW91L" localSheetId="20" hidden="1">#REF!</x:definedName>
    <x:definedName name="BEx1U7WFO8OZKB1EBF4H386JW91L" hidden="1">#REF!</x:definedName>
    <x:definedName name="BEx1U87938YR9N6HYI24KVBKLOS3" localSheetId="17" hidden="1">#REF!</x:definedName>
    <x:definedName name="BEx1U87938YR9N6HYI24KVBKLOS3" localSheetId="20" hidden="1">#REF!</x:definedName>
    <x:definedName name="BEx1U87938YR9N6HYI24KVBKLOS3" hidden="1">#REF!</x:definedName>
    <x:definedName name="BEx1UESH4KDWHYESQU2IE55RS3LI" localSheetId="17" hidden="1">#REF!</x:definedName>
    <x:definedName name="BEx1UESH4KDWHYESQU2IE55RS3LI" localSheetId="20" hidden="1">#REF!</x:definedName>
    <x:definedName name="BEx1UESH4KDWHYESQU2IE55RS3LI" hidden="1">#REF!</x:definedName>
    <x:definedName name="BEx1UFZM4VZBYSPNK43H7Y6HNB2B" localSheetId="20" hidden="1">#REF!</x:definedName>
    <x:definedName name="BEx1UFZM4VZBYSPNK43H7Y6HNB2B" hidden="1">#REF!</x:definedName>
    <x:definedName name="BEx1UI8N9KTCPSOJ7RDW0T8UEBNP" localSheetId="20" hidden="1">#REF!</x:definedName>
    <x:definedName name="BEx1UI8N9KTCPSOJ7RDW0T8UEBNP" hidden="1">#REF!</x:definedName>
    <x:definedName name="BEx1UML0HHJFHA5TBOYQ24I3RV1W" localSheetId="20" hidden="1">#REF!</x:definedName>
    <x:definedName name="BEx1UML0HHJFHA5TBOYQ24I3RV1W" hidden="1">#REF!</x:definedName>
    <x:definedName name="BEx1UUDIQPZ23XQ79GUL0RAWRSCK" localSheetId="20" hidden="1">#REF!</x:definedName>
    <x:definedName name="BEx1UUDIQPZ23XQ79GUL0RAWRSCK" hidden="1">#REF!</x:definedName>
    <x:definedName name="BEx1UUTSK2C11SHV8AJXLYCJP9N4" localSheetId="20" hidden="1">#REF!</x:definedName>
    <x:definedName name="BEx1UUTSK2C11SHV8AJXLYCJP9N4" hidden="1">#REF!</x:definedName>
    <x:definedName name="BEx1V67SEV778NVW68J8W5SND1J7" localSheetId="20" hidden="1">#REF!</x:definedName>
    <x:definedName name="BEx1V67SEV778NVW68J8W5SND1J7" hidden="1">#REF!</x:definedName>
    <x:definedName name="BEx1VAK6RBDZVE57N471WHPORUOE" localSheetId="20" hidden="1">#REF!</x:definedName>
    <x:definedName name="BEx1VAK6RBDZVE57N471WHPORUOE" hidden="1">#REF!</x:definedName>
    <x:definedName name="BEx1VIY9SQLRESD11CC4PHYT0XSG" localSheetId="20" hidden="1">#REF!</x:definedName>
    <x:definedName name="BEx1VIY9SQLRESD11CC4PHYT0XSG" hidden="1">#REF!</x:definedName>
    <x:definedName name="BEx1WC67EH10SC38QWX3WEA5KH3A" localSheetId="20" hidden="1">#REF!</x:definedName>
    <x:definedName name="BEx1WC67EH10SC38QWX3WEA5KH3A" hidden="1">#REF!</x:definedName>
    <x:definedName name="BEx1WGYTKZZIPM1577W5FEYKFH3V" localSheetId="20" hidden="1">#REF!</x:definedName>
    <x:definedName name="BEx1WGYTKZZIPM1577W5FEYKFH3V" hidden="1">#REF!</x:definedName>
    <x:definedName name="BEx1WHPURIV3D3PTJJ359H1OP7ZV" localSheetId="20" hidden="1">#REF!</x:definedName>
    <x:definedName name="BEx1WHPURIV3D3PTJJ359H1OP7ZV" hidden="1">#REF!</x:definedName>
    <x:definedName name="BEx1WLWY2CR1WRD694JJSWSDFAIR" localSheetId="20" hidden="1">#REF!</x:definedName>
    <x:definedName name="BEx1WLWY2CR1WRD694JJSWSDFAIR" hidden="1">#REF!</x:definedName>
    <x:definedName name="BEx1WMD1LWPWRIK6GGAJRJAHJM8I" localSheetId="20" hidden="1">#REF!</x:definedName>
    <x:definedName name="BEx1WMD1LWPWRIK6GGAJRJAHJM8I" hidden="1">#REF!</x:definedName>
    <x:definedName name="BEx1WR0D41MR174LBF3P9E3K0J51" localSheetId="20" hidden="1">#REF!</x:definedName>
    <x:definedName name="BEx1WR0D41MR174LBF3P9E3K0J51" hidden="1">#REF!</x:definedName>
    <x:definedName name="BEx1WUB1FAS5PHU33TJ60SUHR618" localSheetId="20" hidden="1">#REF!</x:definedName>
    <x:definedName name="BEx1WUB1FAS5PHU33TJ60SUHR618" hidden="1">#REF!</x:definedName>
    <x:definedName name="BEx1WX04G0INSPPG9NTNR3DYR6PZ" localSheetId="20" hidden="1">#REF!</x:definedName>
    <x:definedName name="BEx1WX04G0INSPPG9NTNR3DYR6PZ" hidden="1">#REF!</x:definedName>
    <x:definedName name="BEx1X1SS6VBZVRNQ2BCV14SDSN2T" localSheetId="20" hidden="1">#REF!</x:definedName>
    <x:definedName name="BEx1X1SS6VBZVRNQ2BCV14SDSN2T" hidden="1">#REF!</x:definedName>
    <x:definedName name="BEx1X3LHU9DPG01VWX2IF65TRATF" localSheetId="20" hidden="1">#REF!</x:definedName>
    <x:definedName name="BEx1X3LHU9DPG01VWX2IF65TRATF" hidden="1">#REF!</x:definedName>
    <x:definedName name="BEx1XK8AAMO0AH0Z1OUKW30CA7EQ" localSheetId="20" hidden="1">#REF!</x:definedName>
    <x:definedName name="BEx1XK8AAMO0AH0Z1OUKW30CA7EQ" hidden="1">#REF!</x:definedName>
    <x:definedName name="BEx1XL4MZ7C80495GHQRWOBS16PQ" localSheetId="20" hidden="1">#REF!</x:definedName>
    <x:definedName name="BEx1XL4MZ7C80495GHQRWOBS16PQ" hidden="1">#REF!</x:definedName>
    <x:definedName name="BEx1Y2IGS2K95E1M51PEF9KJZ0KB" localSheetId="20" hidden="1">#REF!</x:definedName>
    <x:definedName name="BEx1Y2IGS2K95E1M51PEF9KJZ0KB" hidden="1">#REF!</x:definedName>
    <x:definedName name="BEx1Y3PKK83X2FN9SAALFHOWKMRQ" localSheetId="20" hidden="1">#REF!</x:definedName>
    <x:definedName name="BEx1Y3PKK83X2FN9SAALFHOWKMRQ" hidden="1">#REF!</x:definedName>
    <x:definedName name="BEx1Y40E3PP1FR4Z1T8TYMERO4NV" localSheetId="20" hidden="1">#REF!</x:definedName>
    <x:definedName name="BEx1Y40E3PP1FR4Z1T8TYMERO4NV" hidden="1">#REF!</x:definedName>
    <x:definedName name="BEx1YESSUDLAERX6LBB8V56M8SLC" localSheetId="20" hidden="1">#REF!</x:definedName>
    <x:definedName name="BEx1YESSUDLAERX6LBB8V56M8SLC" hidden="1">#REF!</x:definedName>
    <x:definedName name="BEx1YL3DJ7Y4AZ01ERCOGW0FJ26T" localSheetId="20" hidden="1">#REF!</x:definedName>
    <x:definedName name="BEx1YL3DJ7Y4AZ01ERCOGW0FJ26T" hidden="1">#REF!</x:definedName>
    <x:definedName name="BEx1Z2RYHSVD1H37817SN93VMURZ" localSheetId="20" hidden="1">#REF!</x:definedName>
    <x:definedName name="BEx1Z2RYHSVD1H37817SN93VMURZ" hidden="1">#REF!</x:definedName>
    <x:definedName name="BEx3AMAKWI6458B67VKZO56MCNJW" localSheetId="20" hidden="1">#REF!</x:definedName>
    <x:definedName name="BEx3AMAKWI6458B67VKZO56MCNJW" hidden="1">#REF!</x:definedName>
    <x:definedName name="BEx3AOOVM42G82TNF53W0EKXLUSI" localSheetId="20" hidden="1">#REF!</x:definedName>
    <x:definedName name="BEx3AOOVM42G82TNF53W0EKXLUSI" hidden="1">#REF!</x:definedName>
    <x:definedName name="BEx3AZH9W4SUFCAHNDOQ728R9V4L" localSheetId="20" hidden="1">#REF!</x:definedName>
    <x:definedName name="BEx3AZH9W4SUFCAHNDOQ728R9V4L" hidden="1">#REF!</x:definedName>
    <x:definedName name="BEx3B3OD51ISAN2LLIBMULN0U4ZC" localSheetId="20" hidden="1">#REF!</x:definedName>
    <x:definedName name="BEx3B3OD51ISAN2LLIBMULN0U4ZC" hidden="1">#REF!</x:definedName>
    <x:definedName name="BEx3BAKI5N8MFGVWZWCRJQZ879OO" localSheetId="20" hidden="1">#REF!</x:definedName>
    <x:definedName name="BEx3BAKI5N8MFGVWZWCRJQZ879OO" hidden="1">#REF!</x:definedName>
    <x:definedName name="BEx3BG9I89VA2OLYT4PV61JDXU69" localSheetId="20" hidden="1">#REF!</x:definedName>
    <x:definedName name="BEx3BG9I89VA2OLYT4PV61JDXU69" hidden="1">#REF!</x:definedName>
    <x:definedName name="BEx3BG9J3N0QW0HQLPDKHG4LNUP8" localSheetId="20" hidden="1">#REF!</x:definedName>
    <x:definedName name="BEx3BG9J3N0QW0HQLPDKHG4LNUP8" hidden="1">#REF!</x:definedName>
    <x:definedName name="BEx3BNR9ES4KY7Q1DK83KC5NDGL8" localSheetId="20" hidden="1">#REF!</x:definedName>
    <x:definedName name="BEx3BNR9ES4KY7Q1DK83KC5NDGL8" hidden="1">#REF!</x:definedName>
    <x:definedName name="BEx3BQR5VZXNQ4H949ORM8ESU3B3" localSheetId="20" hidden="1">#REF!</x:definedName>
    <x:definedName name="BEx3BQR5VZXNQ4H949ORM8ESU3B3" hidden="1">#REF!</x:definedName>
    <x:definedName name="BEx3BTLL3ASJN134DLEQTQM70VZM" localSheetId="20" hidden="1">#REF!</x:definedName>
    <x:definedName name="BEx3BTLL3ASJN134DLEQTQM70VZM" hidden="1">#REF!</x:definedName>
    <x:definedName name="BEx3BW5CTV0DJU5AQS3ZQFK2VLF3" localSheetId="20" hidden="1">#REF!</x:definedName>
    <x:definedName name="BEx3BW5CTV0DJU5AQS3ZQFK2VLF3" hidden="1">#REF!</x:definedName>
    <x:definedName name="BEx3BWAOSJWUXB8I63LLLOB0IJP1" localSheetId="20" hidden="1">#REF!</x:definedName>
    <x:definedName name="BEx3BWAOSJWUXB8I63LLLOB0IJP1" hidden="1">#REF!</x:definedName>
    <x:definedName name="BEx3BYP0FG369M7G3JEFLMMXAKTS" localSheetId="20" hidden="1">#REF!</x:definedName>
    <x:definedName name="BEx3BYP0FG369M7G3JEFLMMXAKTS" hidden="1">#REF!</x:definedName>
    <x:definedName name="BEx3C2QR0WUD19QSVO8EMIPNQJKH" localSheetId="20" hidden="1">#REF!</x:definedName>
    <x:definedName name="BEx3C2QR0WUD19QSVO8EMIPNQJKH" hidden="1">#REF!</x:definedName>
    <x:definedName name="BEx3C8AAGO4EJFEL0JJN2VY0HYIB" localSheetId="20" hidden="1">#REF!</x:definedName>
    <x:definedName name="BEx3C8AAGO4EJFEL0JJN2VY0HYIB" hidden="1">#REF!</x:definedName>
    <x:definedName name="BEx3CCS3VNR1KW2R7DKSQFZ17QW0" localSheetId="20" hidden="1">#REF!</x:definedName>
    <x:definedName name="BEx3CCS3VNR1KW2R7DKSQFZ17QW0" hidden="1">#REF!</x:definedName>
    <x:definedName name="BEx3CJTRYTU2EE1EL7M6DVFD01KO" localSheetId="20" hidden="1">#REF!</x:definedName>
    <x:definedName name="BEx3CJTRYTU2EE1EL7M6DVFD01KO" hidden="1">#REF!</x:definedName>
    <x:definedName name="BEx3CKFCCPZZ6ROLAT5C1DZNIC1U" localSheetId="20" hidden="1">#REF!</x:definedName>
    <x:definedName name="BEx3CKFCCPZZ6ROLAT5C1DZNIC1U" hidden="1">#REF!</x:definedName>
    <x:definedName name="BEx3CN4AESXZTH159TR8B9DJG12Z" localSheetId="20" hidden="1">#REF!</x:definedName>
    <x:definedName name="BEx3CN4AESXZTH159TR8B9DJG12Z" hidden="1">#REF!</x:definedName>
    <x:definedName name="BEx3CO0SVO4WLH0DO43DCHYDTH1P" localSheetId="20" hidden="1">#REF!</x:definedName>
    <x:definedName name="BEx3CO0SVO4WLH0DO43DCHYDTH1P" hidden="1">#REF!</x:definedName>
    <x:definedName name="BEx3D9G6QTSPF9UYI4X0XY0VE896" localSheetId="20" hidden="1">#REF!</x:definedName>
    <x:definedName name="BEx3D9G6QTSPF9UYI4X0XY0VE896" hidden="1">#REF!</x:definedName>
    <x:definedName name="BEx3DCQU9PBRXIMLO62KS5RLH447" localSheetId="20" hidden="1">#REF!</x:definedName>
    <x:definedName name="BEx3DCQU9PBRXIMLO62KS5RLH447" hidden="1">#REF!</x:definedName>
    <x:definedName name="BEx3E9K8R6R3TVXS3UM0127D8DNP" localSheetId="20" hidden="1">#REF!</x:definedName>
    <x:definedName name="BEx3E9K8R6R3TVXS3UM0127D8DNP" hidden="1">#REF!</x:definedName>
    <x:definedName name="BEx3EE23XC21IEMZ81C84ZBTBZA8" localSheetId="20" hidden="1">#REF!</x:definedName>
    <x:definedName name="BEx3EE23XC21IEMZ81C84ZBTBZA8" hidden="1">#REF!</x:definedName>
    <x:definedName name="BEx3EF99FD6QNNCNOKDEE67JHTUJ" localSheetId="20" hidden="1">#REF!</x:definedName>
    <x:definedName name="BEx3EF99FD6QNNCNOKDEE67JHTUJ" hidden="1">#REF!</x:definedName>
    <x:definedName name="BEx3EHCSERZ2O2OAG8Y95UPG2IY9" localSheetId="20" hidden="1">#REF!</x:definedName>
    <x:definedName name="BEx3EHCSERZ2O2OAG8Y95UPG2IY9" hidden="1">#REF!</x:definedName>
    <x:definedName name="BEx3EJR3TCJDYS7ZXNDS5N9KTGIK" localSheetId="20" hidden="1">#REF!</x:definedName>
    <x:definedName name="BEx3EJR3TCJDYS7ZXNDS5N9KTGIK" hidden="1">#REF!</x:definedName>
    <x:definedName name="BEx3ELJTTBS6P05CNISMGOJOA60V" localSheetId="20" hidden="1">#REF!</x:definedName>
    <x:definedName name="BEx3ELJTTBS6P05CNISMGOJOA60V" hidden="1">#REF!</x:definedName>
    <x:definedName name="BEx3EQSLJBDDJRHNX19PBFCKNY2I" localSheetId="20" hidden="1">#REF!</x:definedName>
    <x:definedName name="BEx3EQSLJBDDJRHNX19PBFCKNY2I" hidden="1">#REF!</x:definedName>
    <x:definedName name="BEx3EUUAX947Q5N6MY6W0KSNY78Y" localSheetId="20" hidden="1">#REF!</x:definedName>
    <x:definedName name="BEx3EUUAX947Q5N6MY6W0KSNY78Y" hidden="1">#REF!</x:definedName>
    <x:definedName name="BEx3EYVWCTX3E5LGECYH82ENAGBU" localSheetId="20" hidden="1">#REF!</x:definedName>
    <x:definedName name="BEx3EYVWCTX3E5LGECYH82ENAGBU" hidden="1">#REF!</x:definedName>
    <x:definedName name="BEx3F0JC8H5K4UPZ6HTO1OZ2OOOA" localSheetId="20" hidden="1">#REF!</x:definedName>
    <x:definedName name="BEx3F0JC8H5K4UPZ6HTO1OZ2OOOA" hidden="1">#REF!</x:definedName>
    <x:definedName name="BEx3F86EA79UA9R15EEYT5ZAYQGI" localSheetId="20" hidden="1">#REF!</x:definedName>
    <x:definedName name="BEx3F86EA79UA9R15EEYT5ZAYQGI" hidden="1">#REF!</x:definedName>
    <x:definedName name="BEx3FF2JGKF9FOM69W2I5I0JVUSZ" localSheetId="20" hidden="1">#REF!</x:definedName>
    <x:definedName name="BEx3FF2JGKF9FOM69W2I5I0JVUSZ" hidden="1">#REF!</x:definedName>
    <x:definedName name="BEx3FHMD1P5XBCH23ZKIFO6ZTCNB" localSheetId="20" hidden="1">#REF!</x:definedName>
    <x:definedName name="BEx3FHMD1P5XBCH23ZKIFO6ZTCNB" hidden="1">#REF!</x:definedName>
    <x:definedName name="BEx3FI2G3YYIACQHXNXEA15M8ZK5" localSheetId="20" hidden="1">#REF!</x:definedName>
    <x:definedName name="BEx3FI2G3YYIACQHXNXEA15M8ZK5" hidden="1">#REF!</x:definedName>
    <x:definedName name="BEx3FJ9MHSLDK8W91GO85FX1GX57" localSheetId="20" hidden="1">#REF!</x:definedName>
    <x:definedName name="BEx3FJ9MHSLDK8W91GO85FX1GX57" hidden="1">#REF!</x:definedName>
    <x:definedName name="BEx3FNM4HIBMXBBXPV7LKCWA3GHW" localSheetId="20" hidden="1">#REF!</x:definedName>
    <x:definedName name="BEx3FNM4HIBMXBBXPV7LKCWA3GHW" hidden="1">#REF!</x:definedName>
    <x:definedName name="BEx3FR251HFU7A33PU01SJUENL2B" localSheetId="20" hidden="1">#REF!</x:definedName>
    <x:definedName name="BEx3FR251HFU7A33PU01SJUENL2B" hidden="1">#REF!</x:definedName>
    <x:definedName name="BEx3FRIE1T53ZMO1E61ZGQ9THDOQ" localSheetId="9" hidden="1">#REF!</x:definedName>
    <x:definedName name="BEx3FRIE1T53ZMO1E61ZGQ9THDOQ" localSheetId="20" hidden="1">#REF!</x:definedName>
    <x:definedName name="BEx3FRIE1T53ZMO1E61ZGQ9THDOQ" hidden="1">#REF!</x:definedName>
    <x:definedName name="BEx3FX7EJL47JSLSWP3EOC265WAE" localSheetId="15" hidden="1">#REF!</x:definedName>
    <x:definedName name="BEx3FX7EJL47JSLSWP3EOC265WAE" localSheetId="16" hidden="1">#REF!</x:definedName>
    <x:definedName name="BEx3FX7EJL47JSLSWP3EOC265WAE" localSheetId="17" hidden="1">#REF!</x:definedName>
    <x:definedName name="BEx3FX7EJL47JSLSWP3EOC265WAE" localSheetId="20" hidden="1">#REF!</x:definedName>
    <x:definedName name="BEx3FX7EJL47JSLSWP3EOC265WAE" hidden="1">#REF!</x:definedName>
    <x:definedName name="BEx3G201R8NLJ6FIHO2QS0SW9QVV" localSheetId="17" hidden="1">#REF!</x:definedName>
    <x:definedName name="BEx3G201R8NLJ6FIHO2QS0SW9QVV" localSheetId="20" hidden="1">#REF!</x:definedName>
    <x:definedName name="BEx3G201R8NLJ6FIHO2QS0SW9QVV" hidden="1">#REF!</x:definedName>
    <x:definedName name="BEx3G2LL2II66XY5YCDPG4JE13A3" localSheetId="17" hidden="1">#REF!</x:definedName>
    <x:definedName name="BEx3G2LL2II66XY5YCDPG4JE13A3" localSheetId="20" hidden="1">#REF!</x:definedName>
    <x:definedName name="BEx3G2LL2II66XY5YCDPG4JE13A3" hidden="1">#REF!</x:definedName>
    <x:definedName name="BEx3G2WA0DTYY9D8AGHHOBTPE2B2" localSheetId="20" hidden="1">#REF!</x:definedName>
    <x:definedName name="BEx3G2WA0DTYY9D8AGHHOBTPE2B2" hidden="1">#REF!</x:definedName>
    <x:definedName name="BEx3G3HT0ZM1BO84RTJMXZ1842C6" localSheetId="9" hidden="1">#REF!</x:definedName>
    <x:definedName name="BEx3G3HT0ZM1BO84RTJMXZ1842C6" localSheetId="20" hidden="1">#REF!</x:definedName>
    <x:definedName name="BEx3G3HT0ZM1BO84RTJMXZ1842C6" hidden="1">#REF!</x:definedName>
    <x:definedName name="BEx3GCXR6IAS0B6WJ03GJVH7CO52" localSheetId="15" hidden="1">#REF!</x:definedName>
    <x:definedName name="BEx3GCXR6IAS0B6WJ03GJVH7CO52" localSheetId="16" hidden="1">#REF!</x:definedName>
    <x:definedName name="BEx3GCXR6IAS0B6WJ03GJVH7CO52" localSheetId="17" hidden="1">#REF!</x:definedName>
    <x:definedName name="BEx3GCXR6IAS0B6WJ03GJVH7CO52" localSheetId="20" hidden="1">#REF!</x:definedName>
    <x:definedName name="BEx3GCXR6IAS0B6WJ03GJVH7CO52" hidden="1">#REF!</x:definedName>
    <x:definedName name="BEx3GEVV18SEQDI1JGY7EN6D1GT1" localSheetId="17" hidden="1">#REF!</x:definedName>
    <x:definedName name="BEx3GEVV18SEQDI1JGY7EN6D1GT1" localSheetId="20" hidden="1">#REF!</x:definedName>
    <x:definedName name="BEx3GEVV18SEQDI1JGY7EN6D1GT1" hidden="1">#REF!</x:definedName>
    <x:definedName name="BEx3GKFH64MKQX61S7DYTZ15JCPY" localSheetId="17" hidden="1">#REF!</x:definedName>
    <x:definedName name="BEx3GKFH64MKQX61S7DYTZ15JCPY" localSheetId="20" hidden="1">#REF!</x:definedName>
    <x:definedName name="BEx3GKFH64MKQX61S7DYTZ15JCPY" hidden="1">#REF!</x:definedName>
    <x:definedName name="BEx3GMJ1Y6UU02DLRL0QXCEKDA6C" localSheetId="20" hidden="1">#REF!</x:definedName>
    <x:definedName name="BEx3GMJ1Y6UU02DLRL0QXCEKDA6C" hidden="1">#REF!</x:definedName>
    <x:definedName name="BEx3GN4LY0135CBDIN1TU2UEODGF" localSheetId="20" hidden="1">#REF!</x:definedName>
    <x:definedName name="BEx3GN4LY0135CBDIN1TU2UEODGF" hidden="1">#REF!</x:definedName>
    <x:definedName name="BEx3GPDH2AH4QKT4OOSN563XUHBD" localSheetId="20" hidden="1">#REF!</x:definedName>
    <x:definedName name="BEx3GPDH2AH4QKT4OOSN563XUHBD" hidden="1">#REF!</x:definedName>
    <x:definedName name="BEx3GVD97A24S6H24BSXJFP4JCW6" localSheetId="20" hidden="1">#REF!</x:definedName>
    <x:definedName name="BEx3GVD97A24S6H24BSXJFP4JCW6" hidden="1">#REF!</x:definedName>
    <x:definedName name="BEx3H5UX2GZFZZT657YR76RHW5I6" localSheetId="20" hidden="1">#REF!</x:definedName>
    <x:definedName name="BEx3H5UX2GZFZZT657YR76RHW5I6" hidden="1">#REF!</x:definedName>
    <x:definedName name="BEx3HMSEFOP6DBM4R97XA6B7NFG6" localSheetId="20" hidden="1">#REF!</x:definedName>
    <x:definedName name="BEx3HMSEFOP6DBM4R97XA6B7NFG6" hidden="1">#REF!</x:definedName>
    <x:definedName name="BEx3HNZM1GOP9RT8C2AXOMFXIMQ8" localSheetId="20" hidden="1">#REF!</x:definedName>
    <x:definedName name="BEx3HNZM1GOP9RT8C2AXOMFXIMQ8" hidden="1">#REF!</x:definedName>
    <x:definedName name="BEx3HWJ5SQSD2CVCQNR183X44FR8" localSheetId="20" hidden="1">#REF!</x:definedName>
    <x:definedName name="BEx3HWJ5SQSD2CVCQNR183X44FR8" hidden="1">#REF!</x:definedName>
    <x:definedName name="BEx3I09YVXO0G4X7KGSA4WGORM35" localSheetId="20" hidden="1">#REF!</x:definedName>
    <x:definedName name="BEx3I09YVXO0G4X7KGSA4WGORM35" hidden="1">#REF!</x:definedName>
    <x:definedName name="BEx3I7BLM11AXCZ8E4JU8ZIAXPAS" localSheetId="20" hidden="1">#REF!</x:definedName>
    <x:definedName name="BEx3I7BLM11AXCZ8E4JU8ZIAXPAS" hidden="1">#REF!</x:definedName>
    <x:definedName name="BEx3ICF1GY8HQEBIU9S43PDJ90BX" localSheetId="20" hidden="1">#REF!</x:definedName>
    <x:definedName name="BEx3ICF1GY8HQEBIU9S43PDJ90BX" hidden="1">#REF!</x:definedName>
    <x:definedName name="BEx3IYAH2DEBFWO8F94H4MXE3RLY" localSheetId="20" hidden="1">#REF!</x:definedName>
    <x:definedName name="BEx3IYAH2DEBFWO8F94H4MXE3RLY" hidden="1">#REF!</x:definedName>
    <x:definedName name="BEx3IZXXSYEW50379N2EAFWO8DZV" localSheetId="20" hidden="1">#REF!</x:definedName>
    <x:definedName name="BEx3IZXXSYEW50379N2EAFWO8DZV" hidden="1">#REF!</x:definedName>
    <x:definedName name="BEx3J1VZVGTKT4ATPO9O5JCSFTTR" localSheetId="20" hidden="1">#REF!</x:definedName>
    <x:definedName name="BEx3J1VZVGTKT4ATPO9O5JCSFTTR" hidden="1">#REF!</x:definedName>
    <x:definedName name="BEx3JC2TY7JNAAC3L7QHVPQXLGQ8" localSheetId="20" hidden="1">#REF!</x:definedName>
    <x:definedName name="BEx3JC2TY7JNAAC3L7QHVPQXLGQ8" hidden="1">#REF!</x:definedName>
    <x:definedName name="BEx3JHMINP1THWDI6C83QR21FBGR" localSheetId="20" hidden="1">#REF!</x:definedName>
    <x:definedName name="BEx3JHMINP1THWDI6C83QR21FBGR" hidden="1">#REF!</x:definedName>
    <x:definedName name="BEx3JX23SYDIGOGM4Y0CQFBW8ZBV" localSheetId="20" hidden="1">#REF!</x:definedName>
    <x:definedName name="BEx3JX23SYDIGOGM4Y0CQFBW8ZBV" hidden="1">#REF!</x:definedName>
    <x:definedName name="BEx3JXCXCVBZJGV5VEG9MJEI01AL" localSheetId="20" hidden="1">#REF!</x:definedName>
    <x:definedName name="BEx3JXCXCVBZJGV5VEG9MJEI01AL" hidden="1">#REF!</x:definedName>
    <x:definedName name="BEx3JY98ZGQOIJAD31AKR12C64LP" localSheetId="20" hidden="1">#REF!</x:definedName>
    <x:definedName name="BEx3JY98ZGQOIJAD31AKR12C64LP" hidden="1">#REF!</x:definedName>
    <x:definedName name="BEx3JYK2N7X59TPJSKYZ77ENY8SS" localSheetId="20" hidden="1">#REF!</x:definedName>
    <x:definedName name="BEx3JYK2N7X59TPJSKYZ77ENY8SS" hidden="1">#REF!</x:definedName>
    <x:definedName name="BEx3K4EII7GU1CG0BN7UL15M6J8Z" localSheetId="20" hidden="1">#REF!</x:definedName>
    <x:definedName name="BEx3K4EII7GU1CG0BN7UL15M6J8Z" hidden="1">#REF!</x:definedName>
    <x:definedName name="BEx3K4ZXQUQ2KYZF74B84SO48XMW" localSheetId="20" hidden="1">#REF!</x:definedName>
    <x:definedName name="BEx3K4ZXQUQ2KYZF74B84SO48XMW" hidden="1">#REF!</x:definedName>
    <x:definedName name="BEx3K5QZUNWBEQQWDCJDXXFBV4QK" localSheetId="20" hidden="1">#REF!</x:definedName>
    <x:definedName name="BEx3K5QZUNWBEQQWDCJDXXFBV4QK" hidden="1">#REF!</x:definedName>
    <x:definedName name="BEx3KC6WKRCQX6L4P34ZM7CCJFBT" localSheetId="20" hidden="1">#REF!</x:definedName>
    <x:definedName name="BEx3KC6WKRCQX6L4P34ZM7CCJFBT" hidden="1">#REF!</x:definedName>
    <x:definedName name="BEx3KEFXUCVNVPH7KSEGAZYX13B5" localSheetId="20" hidden="1">#REF!</x:definedName>
    <x:definedName name="BEx3KEFXUCVNVPH7KSEGAZYX13B5" hidden="1">#REF!</x:definedName>
    <x:definedName name="BEx3KFXUAF6YXAA47B7Q6X9B3VGB" localSheetId="20" hidden="1">#REF!</x:definedName>
    <x:definedName name="BEx3KFXUAF6YXAA47B7Q6X9B3VGB" hidden="1">#REF!</x:definedName>
    <x:definedName name="BEx3KIXQYOGMPK4WJJAVBRX4NR28" localSheetId="20" hidden="1">#REF!</x:definedName>
    <x:definedName name="BEx3KIXQYOGMPK4WJJAVBRX4NR28" hidden="1">#REF!</x:definedName>
    <x:definedName name="BEx3KJOMVOSFZVJUL3GKCNP6DQDS" localSheetId="20" hidden="1">#REF!</x:definedName>
    <x:definedName name="BEx3KJOMVOSFZVJUL3GKCNP6DQDS" hidden="1">#REF!</x:definedName>
    <x:definedName name="BEx3KP2VRBMORK0QEAZUYCXL3DHJ" localSheetId="20" hidden="1">#REF!</x:definedName>
    <x:definedName name="BEx3KP2VRBMORK0QEAZUYCXL3DHJ" hidden="1">#REF!</x:definedName>
    <x:definedName name="BEx3L4IN3LI4C26SITKTGAH27CDU" localSheetId="20" hidden="1">#REF!</x:definedName>
    <x:definedName name="BEx3L4IN3LI4C26SITKTGAH27CDU" hidden="1">#REF!</x:definedName>
    <x:definedName name="BEx3L4YQ0J7ZU0M5QM6YIPCEYC9K" localSheetId="20" hidden="1">#REF!</x:definedName>
    <x:definedName name="BEx3L4YQ0J7ZU0M5QM6YIPCEYC9K" hidden="1">#REF!</x:definedName>
    <x:definedName name="BEx3L60DJOR7NQN42G7YSAODP1EX" localSheetId="20" hidden="1">#REF!</x:definedName>
    <x:definedName name="BEx3L60DJOR7NQN42G7YSAODP1EX" hidden="1">#REF!</x:definedName>
    <x:definedName name="BEx3L7D0PI38HWZ7VADU16C9E33D" localSheetId="20" hidden="1">#REF!</x:definedName>
    <x:definedName name="BEx3L7D0PI38HWZ7VADU16C9E33D" hidden="1">#REF!</x:definedName>
    <x:definedName name="BEx3L7NTB2BHXP26B5F4A3PRTY0Z" localSheetId="20" hidden="1">#REF!</x:definedName>
    <x:definedName name="BEx3L7NTB2BHXP26B5F4A3PRTY0Z" hidden="1">#REF!</x:definedName>
    <x:definedName name="BEx3LM1PR4Y7KINKMTMKR984GX8Q" localSheetId="20" hidden="1">#REF!</x:definedName>
    <x:definedName name="BEx3LM1PR4Y7KINKMTMKR984GX8Q" hidden="1">#REF!</x:definedName>
    <x:definedName name="BEx3LPCEZ1C0XEKNCM3YT09JWCUO" localSheetId="20" hidden="1">#REF!</x:definedName>
    <x:definedName name="BEx3LPCEZ1C0XEKNCM3YT09JWCUO" hidden="1">#REF!</x:definedName>
    <x:definedName name="BEx3LTU80DDHQRJRLVN79J3RC5Z0" localSheetId="20" hidden="1">#REF!</x:definedName>
    <x:definedName name="BEx3LTU80DDHQRJRLVN79J3RC5Z0" hidden="1">#REF!</x:definedName>
    <x:definedName name="BEx3LUL5EICSTN6KP1M6B7NAHYVO" localSheetId="20" hidden="1">#REF!</x:definedName>
    <x:definedName name="BEx3LUL5EICSTN6KP1M6B7NAHYVO" hidden="1">#REF!</x:definedName>
    <x:definedName name="BEx3M1MR1K1NQD03H74BFWOK4MWQ" localSheetId="20" hidden="1">#REF!</x:definedName>
    <x:definedName name="BEx3M1MR1K1NQD03H74BFWOK4MWQ" hidden="1">#REF!</x:definedName>
    <x:definedName name="BEx3M4H77MYUKOOD31H9F80NMVK8" localSheetId="20" hidden="1">#REF!</x:definedName>
    <x:definedName name="BEx3M4H77MYUKOOD31H9F80NMVK8" hidden="1">#REF!</x:definedName>
    <x:definedName name="BEx3M885DQ9KX2HJ6T6P6HDY9GC4" localSheetId="20" hidden="1">#REF!</x:definedName>
    <x:definedName name="BEx3M885DQ9KX2HJ6T6P6HDY9GC4" hidden="1">#REF!</x:definedName>
    <x:definedName name="BEx3M9VFX329PZWYC4DMZ6P3W9R2" localSheetId="20" hidden="1">#REF!</x:definedName>
    <x:definedName name="BEx3M9VFX329PZWYC4DMZ6P3W9R2" hidden="1">#REF!</x:definedName>
    <x:definedName name="BEx3MCQ0L5NQSPA1DGA0QTYSLHNP" localSheetId="20" hidden="1">#REF!</x:definedName>
    <x:definedName name="BEx3MCQ0L5NQSPA1DGA0QTYSLHNP" hidden="1">#REF!</x:definedName>
    <x:definedName name="BEx3MCQ0VEBV0CZXDS505L38EQ8N" localSheetId="20" hidden="1">#REF!</x:definedName>
    <x:definedName name="BEx3MCQ0VEBV0CZXDS505L38EQ8N" hidden="1">#REF!</x:definedName>
    <x:definedName name="BEx3ME2HC294KYAUDR73NXYGVDW0" localSheetId="20" hidden="1">#REF!</x:definedName>
    <x:definedName name="BEx3ME2HC294KYAUDR73NXYGVDW0" hidden="1">#REF!</x:definedName>
    <x:definedName name="BEx3MEYV5LQY0BAL7V3CFAFVOM3T" localSheetId="20" hidden="1">#REF!</x:definedName>
    <x:definedName name="BEx3MEYV5LQY0BAL7V3CFAFVOM3T" hidden="1">#REF!</x:definedName>
    <x:definedName name="BEx3MREOFWJQEYMCMBL7ZE06NBN6" localSheetId="20" hidden="1">#REF!</x:definedName>
    <x:definedName name="BEx3MREOFWJQEYMCMBL7ZE06NBN6" hidden="1">#REF!</x:definedName>
    <x:definedName name="BEx3MRPHDEYR919ZKPYTH3O7DQTY" localSheetId="20" hidden="1">#REF!</x:definedName>
    <x:definedName name="BEx3MRPHDEYR919ZKPYTH3O7DQTY" hidden="1">#REF!</x:definedName>
    <x:definedName name="BEx3NKXF7GYXHBK75UI6MDRUSU0J" localSheetId="20" hidden="1">#REF!</x:definedName>
    <x:definedName name="BEx3NKXF7GYXHBK75UI6MDRUSU0J" hidden="1">#REF!</x:definedName>
    <x:definedName name="BEx3NLIZ7PHF2XE59ECZ3MD04ZG1" localSheetId="20" hidden="1">#REF!</x:definedName>
    <x:definedName name="BEx3NLIZ7PHF2XE59ECZ3MD04ZG1" hidden="1">#REF!</x:definedName>
    <x:definedName name="BEx3NMQ4BVC94728AUM7CCX7UHTU" localSheetId="20" hidden="1">#REF!</x:definedName>
    <x:definedName name="BEx3NMQ4BVC94728AUM7CCX7UHTU" hidden="1">#REF!</x:definedName>
    <x:definedName name="BEx3NNBPZUO6BZU0DLA11SQERG4L" localSheetId="20" hidden="1">#REF!</x:definedName>
    <x:definedName name="BEx3NNBPZUO6BZU0DLA11SQERG4L" hidden="1">#REF!</x:definedName>
    <x:definedName name="BEx3NR2I4OUFP3Z2QZEDU2PIFIDI" localSheetId="20" hidden="1">#REF!</x:definedName>
    <x:definedName name="BEx3NR2I4OUFP3Z2QZEDU2PIFIDI" hidden="1">#REF!</x:definedName>
    <x:definedName name="BEx3NVV3RL4UV2EU430NY5LKTPXD" localSheetId="20" hidden="1">#REF!</x:definedName>
    <x:definedName name="BEx3NVV3RL4UV2EU430NY5LKTPXD" hidden="1">#REF!</x:definedName>
    <x:definedName name="BEx3O1420BO99ELGBDOEK6YUS2AH" localSheetId="20" hidden="1">#REF!</x:definedName>
    <x:definedName name="BEx3O1420BO99ELGBDOEK6YUS2AH" hidden="1">#REF!</x:definedName>
    <x:definedName name="BEx3O19B8FTTAPVT5DZXQGQXWFR8" localSheetId="20" hidden="1">#REF!</x:definedName>
    <x:definedName name="BEx3O19B8FTTAPVT5DZXQGQXWFR8" hidden="1">#REF!</x:definedName>
    <x:definedName name="BEx3O208V4211X3WMWUFFIW28Y5U" localSheetId="20" hidden="1">#REF!</x:definedName>
    <x:definedName name="BEx3O208V4211X3WMWUFFIW28Y5U" hidden="1">#REF!</x:definedName>
    <x:definedName name="BEx3O7JY7N5U41CVEUHYIEK343YH" localSheetId="20" hidden="1">#REF!</x:definedName>
    <x:definedName name="BEx3O7JY7N5U41CVEUHYIEK343YH" hidden="1">#REF!</x:definedName>
    <x:definedName name="BEx3O85IKWARA6NCJOLRBRJFMEWW" localSheetId="9" hidden="1">#REF!</x:definedName>
    <x:definedName name="BEx3O85IKWARA6NCJOLRBRJFMEWW" localSheetId="20" hidden="1">#REF!</x:definedName>
    <x:definedName name="BEx3O85IKWARA6NCJOLRBRJFMEWW" hidden="1">#REF!</x:definedName>
    <x:definedName name="BEx3OFCGQH8N5QT3C8M44CX5CLHX" localSheetId="15" hidden="1">#REF!</x:definedName>
    <x:definedName name="BEx3OFCGQH8N5QT3C8M44CX5CLHX" localSheetId="16" hidden="1">#REF!</x:definedName>
    <x:definedName name="BEx3OFCGQH8N5QT3C8M44CX5CLHX" localSheetId="17" hidden="1">#REF!</x:definedName>
    <x:definedName name="BEx3OFCGQH8N5QT3C8M44CX5CLHX" localSheetId="20" hidden="1">#REF!</x:definedName>
    <x:definedName name="BEx3OFCGQH8N5QT3C8M44CX5CLHX" hidden="1">#REF!</x:definedName>
    <x:definedName name="BEx3OJZSCGFRW7SVGBFI0X9DNVMM" localSheetId="17" hidden="1">#REF!</x:definedName>
    <x:definedName name="BEx3OJZSCGFRW7SVGBFI0X9DNVMM" localSheetId="20" hidden="1">#REF!</x:definedName>
    <x:definedName name="BEx3OJZSCGFRW7SVGBFI0X9DNVMM" hidden="1">#REF!</x:definedName>
    <x:definedName name="BEx3ORSBUXAF21MKEY90YJV9AY9A" localSheetId="17" hidden="1">#REF!</x:definedName>
    <x:definedName name="BEx3ORSBUXAF21MKEY90YJV9AY9A" localSheetId="20" hidden="1">#REF!</x:definedName>
    <x:definedName name="BEx3ORSBUXAF21MKEY90YJV9AY9A" hidden="1">#REF!</x:definedName>
    <x:definedName name="BEx3OV8BH6PYNZT7C246LOAU9SVX" localSheetId="20" hidden="1">#REF!</x:definedName>
    <x:definedName name="BEx3OV8BH6PYNZT7C246LOAU9SVX" hidden="1">#REF!</x:definedName>
    <x:definedName name="BEx3OXRYJZUEY6E72UJU0PHLMYAR" localSheetId="20" hidden="1">#REF!</x:definedName>
    <x:definedName name="BEx3OXRYJZUEY6E72UJU0PHLMYAR" hidden="1">#REF!</x:definedName>
    <x:definedName name="BEx3P59TTRSGQY888P5C1O7M2PQT" localSheetId="20" hidden="1">#REF!</x:definedName>
    <x:definedName name="BEx3P59TTRSGQY888P5C1O7M2PQT" hidden="1">#REF!</x:definedName>
    <x:definedName name="BEx3PDNRRNKD5GOUBUQFXAHIXLD9" localSheetId="20" hidden="1">#REF!</x:definedName>
    <x:definedName name="BEx3PDNRRNKD5GOUBUQFXAHIXLD9" hidden="1">#REF!</x:definedName>
    <x:definedName name="BEx3PDT8GNPWLLN02IH1XPV90XYK" localSheetId="20" hidden="1">#REF!</x:definedName>
    <x:definedName name="BEx3PDT8GNPWLLN02IH1XPV90XYK" hidden="1">#REF!</x:definedName>
    <x:definedName name="BEx3PG24EE6BFX4WK0PD7YR4MWXE" localSheetId="20" hidden="1">#REF!</x:definedName>
    <x:definedName name="BEx3PG24EE6BFX4WK0PD7YR4MWXE" hidden="1">#REF!</x:definedName>
    <x:definedName name="BEx3PKEMDW8KZEP11IL927C5O7I2" localSheetId="20" hidden="1">#REF!</x:definedName>
    <x:definedName name="BEx3PKEMDW8KZEP11IL927C5O7I2" hidden="1">#REF!</x:definedName>
    <x:definedName name="BEx3PKJZ1Z7L9S6KV8KXVS6B2FX4" localSheetId="20" hidden="1">#REF!</x:definedName>
    <x:definedName name="BEx3PKJZ1Z7L9S6KV8KXVS6B2FX4" hidden="1">#REF!</x:definedName>
    <x:definedName name="BEx3PMNG53Z5HY138H99QOMTX8W3" localSheetId="20" hidden="1">#REF!</x:definedName>
    <x:definedName name="BEx3PMNG53Z5HY138H99QOMTX8W3" hidden="1">#REF!</x:definedName>
    <x:definedName name="BEx3PP1RRSFZ8UC0JC9R91W6LNKW" localSheetId="20" hidden="1">#REF!</x:definedName>
    <x:definedName name="BEx3PP1RRSFZ8UC0JC9R91W6LNKW" hidden="1">#REF!</x:definedName>
    <x:definedName name="BEx3PPCKN624WDXN9HIU6BDOOFL1" localSheetId="20" hidden="1">#REF!</x:definedName>
    <x:definedName name="BEx3PPCKN624WDXN9HIU6BDOOFL1" hidden="1">#REF!</x:definedName>
    <x:definedName name="BEx3PVXYZC8WB9ZJE7OCKUXZ46EA" localSheetId="20" hidden="1">#REF!</x:definedName>
    <x:definedName name="BEx3PVXYZC8WB9ZJE7OCKUXZ46EA" hidden="1">#REF!</x:definedName>
    <x:definedName name="BEx3Q0VWPU5EQECK7MQ47TYJ3SWW" localSheetId="20" hidden="1">#REF!</x:definedName>
    <x:definedName name="BEx3Q0VWPU5EQECK7MQ47TYJ3SWW" hidden="1">#REF!</x:definedName>
    <x:definedName name="BEx3Q7BZ9PUXK2RLIOFSIS9AHU1B" localSheetId="20" hidden="1">#REF!</x:definedName>
    <x:definedName name="BEx3Q7BZ9PUXK2RLIOFSIS9AHU1B" hidden="1">#REF!</x:definedName>
    <x:definedName name="BEx3Q8J42S9VU6EAN2Y28MR6DF88" localSheetId="20" hidden="1">#REF!</x:definedName>
    <x:definedName name="BEx3Q8J42S9VU6EAN2Y28MR6DF88" hidden="1">#REF!</x:definedName>
    <x:definedName name="BEx3QEDFOYFY5NBTININ5W4RLD4Q" localSheetId="20" hidden="1">#REF!</x:definedName>
    <x:definedName name="BEx3QEDFOYFY5NBTININ5W4RLD4Q" hidden="1">#REF!</x:definedName>
    <x:definedName name="BEx3QIKJ3U962US1Q564NZDLU8LD" localSheetId="20" hidden="1">#REF!</x:definedName>
    <x:definedName name="BEx3QIKJ3U962US1Q564NZDLU8LD" hidden="1">#REF!</x:definedName>
    <x:definedName name="BEx3QLKKMOCYGB7DSNC29XGRU52O" localSheetId="20" hidden="1">#REF!</x:definedName>
    <x:definedName name="BEx3QLKKMOCYGB7DSNC29XGRU52O" hidden="1">#REF!</x:definedName>
    <x:definedName name="BEx3QR9D45DHW50VQ7Y3Q1AXPOB9" localSheetId="20" hidden="1">#REF!</x:definedName>
    <x:definedName name="BEx3QR9D45DHW50VQ7Y3Q1AXPOB9" hidden="1">#REF!</x:definedName>
    <x:definedName name="BEx3QSWT2S5KWG6U2V9711IYDQBM" localSheetId="20" hidden="1">#REF!</x:definedName>
    <x:definedName name="BEx3QSWT2S5KWG6U2V9711IYDQBM" hidden="1">#REF!</x:definedName>
    <x:definedName name="BEx3QU9AM2D9N0887SF1H9427JKU" localSheetId="20" hidden="1">#REF!</x:definedName>
    <x:definedName name="BEx3QU9AM2D9N0887SF1H9427JKU" hidden="1">#REF!</x:definedName>
    <x:definedName name="BEx3QVGG7Q2X4HZHJAM35A8T3VR7" localSheetId="20" hidden="1">#REF!</x:definedName>
    <x:definedName name="BEx3QVGG7Q2X4HZHJAM35A8T3VR7" hidden="1">#REF!</x:definedName>
    <x:definedName name="BEx3R0JUB9YN8PHPPQTAMIT1IHWK" localSheetId="20" hidden="1">#REF!</x:definedName>
    <x:definedName name="BEx3R0JUB9YN8PHPPQTAMIT1IHWK" hidden="1">#REF!</x:definedName>
    <x:definedName name="BEx3R81NFRO7M81VHVKOBFT0QBIL" localSheetId="20" hidden="1">#REF!</x:definedName>
    <x:definedName name="BEx3R81NFRO7M81VHVKOBFT0QBIL" hidden="1">#REF!</x:definedName>
    <x:definedName name="BEx3R8N7YCUKJFKXRC8VVKDGUCWT" localSheetId="20" hidden="1">#REF!</x:definedName>
    <x:definedName name="BEx3R8N7YCUKJFKXRC8VVKDGUCWT" hidden="1">#REF!</x:definedName>
    <x:definedName name="BEx3RFJCSRTFFKD3A8DC3F4ZHW92" localSheetId="20" hidden="1">#REF!</x:definedName>
    <x:definedName name="BEx3RFJCSRTFFKD3A8DC3F4ZHW92" hidden="1">#REF!</x:definedName>
    <x:definedName name="BEx3RHC2ZD5UFS6QD4OPFCNNMWH1" localSheetId="20" hidden="1">#REF!</x:definedName>
    <x:definedName name="BEx3RHC2ZD5UFS6QD4OPFCNNMWH1" hidden="1">#REF!</x:definedName>
    <x:definedName name="BEx3RHMVYSP3UJFE4JFGYN439AJK" localSheetId="20" hidden="1">#REF!</x:definedName>
    <x:definedName name="BEx3RHMVYSP3UJFE4JFGYN439AJK" hidden="1">#REF!</x:definedName>
    <x:definedName name="BEx3RKHARL8IJX5B7DY70B7NIRVT" localSheetId="20" hidden="1">#REF!</x:definedName>
    <x:definedName name="BEx3RKHARL8IJX5B7DY70B7NIRVT" hidden="1">#REF!</x:definedName>
    <x:definedName name="BEx3RQ10QIWBAPHALAA91BUUCM2X" localSheetId="20" hidden="1">#REF!</x:definedName>
    <x:definedName name="BEx3RQ10QIWBAPHALAA91BUUCM2X" hidden="1">#REF!</x:definedName>
    <x:definedName name="BEx3RV4E1WT43SZBUN09RTB8EK1O" localSheetId="20" hidden="1">#REF!</x:definedName>
    <x:definedName name="BEx3RV4E1WT43SZBUN09RTB8EK1O" hidden="1">#REF!</x:definedName>
    <x:definedName name="BEx3RXO31FBRRLV0JNYV5WKXBI0B" localSheetId="20" hidden="1">#REF!</x:definedName>
    <x:definedName name="BEx3RXO31FBRRLV0JNYV5WKXBI0B" hidden="1">#REF!</x:definedName>
    <x:definedName name="BEx3RXYU0QLFXSFTM5EB20GD03W5" localSheetId="20" hidden="1">#REF!</x:definedName>
    <x:definedName name="BEx3RXYU0QLFXSFTM5EB20GD03W5" hidden="1">#REF!</x:definedName>
    <x:definedName name="BEx3RYKLC3QQO3XTUN7BEW2AQL98" localSheetId="20" hidden="1">#REF!</x:definedName>
    <x:definedName name="BEx3RYKLC3QQO3XTUN7BEW2AQL98" hidden="1">#REF!</x:definedName>
    <x:definedName name="BEx3S0D6JUMB108LOCZDSMZJEEJ5" localSheetId="20" hidden="1">#REF!</x:definedName>
    <x:definedName name="BEx3S0D6JUMB108LOCZDSMZJEEJ5" hidden="1">#REF!</x:definedName>
    <x:definedName name="BEx3SHWF5FZ1ENNWE8YT6JTBCDWU" localSheetId="20" hidden="1">#REF!</x:definedName>
    <x:definedName name="BEx3SHWF5FZ1ENNWE8YT6JTBCDWU" hidden="1">#REF!</x:definedName>
    <x:definedName name="BEx3SICJ45BYT6FHBER86PJT25FC" localSheetId="20" hidden="1">#REF!</x:definedName>
    <x:definedName name="BEx3SICJ45BYT6FHBER86PJT25FC" hidden="1">#REF!</x:definedName>
    <x:definedName name="BEx3SMUCMJVGQ2H4EHQI5ZFHEF0P" localSheetId="20" hidden="1">#REF!</x:definedName>
    <x:definedName name="BEx3SMUCMJVGQ2H4EHQI5ZFHEF0P" hidden="1">#REF!</x:definedName>
    <x:definedName name="BEx3SN56F03CPDRDA7LZ763V0N4I" localSheetId="20" hidden="1">#REF!</x:definedName>
    <x:definedName name="BEx3SN56F03CPDRDA7LZ763V0N4I" hidden="1">#REF!</x:definedName>
    <x:definedName name="BEx3SPE6N1ORXPRCDL3JPZD73Z9F" localSheetId="20" hidden="1">#REF!</x:definedName>
    <x:definedName name="BEx3SPE6N1ORXPRCDL3JPZD73Z9F" hidden="1">#REF!</x:definedName>
    <x:definedName name="BEx3T29ZTULQE0OMSMWUMZDU9ZZ0" localSheetId="20" hidden="1">#REF!</x:definedName>
    <x:definedName name="BEx3T29ZTULQE0OMSMWUMZDU9ZZ0" hidden="1">#REF!</x:definedName>
    <x:definedName name="BEx3T6MJ1QDJ929WMUDVZ0O3UW0Y" localSheetId="20" hidden="1">#REF!</x:definedName>
    <x:definedName name="BEx3T6MJ1QDJ929WMUDVZ0O3UW0Y" hidden="1">#REF!</x:definedName>
    <x:definedName name="BEx3T90SRPHVFZGKZPEL156PTBLG" localSheetId="20" hidden="1">#REF!</x:definedName>
    <x:definedName name="BEx3T90SRPHVFZGKZPEL156PTBLG" hidden="1">#REF!</x:definedName>
    <x:definedName name="BEx3TMNO7NM03FQTML6ZEBRQXY0M" localSheetId="20" hidden="1">#REF!</x:definedName>
    <x:definedName name="BEx3TMNO7NM03FQTML6ZEBRQXY0M" hidden="1">#REF!</x:definedName>
    <x:definedName name="BEx3TPCSI16OAB2L9M9IULQMQ9J9" localSheetId="20" hidden="1">#REF!</x:definedName>
    <x:definedName name="BEx3TPCSI16OAB2L9M9IULQMQ9J9" hidden="1">#REF!</x:definedName>
    <x:definedName name="BEx3U64YUOZ419BAJS2W78UMATAW" localSheetId="20" hidden="1">#REF!</x:definedName>
    <x:definedName name="BEx3U64YUOZ419BAJS2W78UMATAW" hidden="1">#REF!</x:definedName>
    <x:definedName name="BEx3U94WCEA5DKMWBEX1GU0LKYG2" localSheetId="20" hidden="1">#REF!</x:definedName>
    <x:definedName name="BEx3U94WCEA5DKMWBEX1GU0LKYG2" hidden="1">#REF!</x:definedName>
    <x:definedName name="BEx3U9VZ8SQVYS6ZA038J7AP7ZGW" localSheetId="20" hidden="1">#REF!</x:definedName>
    <x:definedName name="BEx3U9VZ8SQVYS6ZA038J7AP7ZGW" hidden="1">#REF!</x:definedName>
    <x:definedName name="BEx3UG11PSVRK9DW5ZNKOB4T24MN" localSheetId="9" hidden="1">#REF!</x:definedName>
    <x:definedName name="BEx3UG11PSVRK9DW5ZNKOB4T24MN" localSheetId="20" hidden="1">#REF!</x:definedName>
    <x:definedName name="BEx3UG11PSVRK9DW5ZNKOB4T24MN" hidden="1">#REF!</x:definedName>
    <x:definedName name="BEx3UIQ5B7PL8QJ6RI0LF7QJWLLO" localSheetId="15" hidden="1">#REF!</x:definedName>
    <x:definedName name="BEx3UIQ5B7PL8QJ6RI0LF7QJWLLO" localSheetId="16" hidden="1">#REF!</x:definedName>
    <x:definedName name="BEx3UIQ5B7PL8QJ6RI0LF7QJWLLO" localSheetId="17" hidden="1">#REF!</x:definedName>
    <x:definedName name="BEx3UIQ5B7PL8QJ6RI0LF7QJWLLO" localSheetId="20" hidden="1">#REF!</x:definedName>
    <x:definedName name="BEx3UIQ5B7PL8QJ6RI0LF7QJWLLO" hidden="1">#REF!</x:definedName>
    <x:definedName name="BEx3UIQ5WRJBGNTFCCLOR4N7B1OQ" localSheetId="17" hidden="1">#REF!</x:definedName>
    <x:definedName name="BEx3UIQ5WRJBGNTFCCLOR4N7B1OQ" localSheetId="20" hidden="1">#REF!</x:definedName>
    <x:definedName name="BEx3UIQ5WRJBGNTFCCLOR4N7B1OQ" hidden="1">#REF!</x:definedName>
    <x:definedName name="BEx3UJMIX2NUSSWGMSI25A5DM4CH" localSheetId="17" hidden="1">#REF!</x:definedName>
    <x:definedName name="BEx3UJMIX2NUSSWGMSI25A5DM4CH" localSheetId="20" hidden="1">#REF!</x:definedName>
    <x:definedName name="BEx3UJMIX2NUSSWGMSI25A5DM4CH" hidden="1">#REF!</x:definedName>
    <x:definedName name="BEx3UKOCOQG7S1YQ436S997K1KWV" localSheetId="20" hidden="1">#REF!</x:definedName>
    <x:definedName name="BEx3UKOCOQG7S1YQ436S997K1KWV" hidden="1">#REF!</x:definedName>
    <x:definedName name="BEx3UQ7WT8T56S476IYJBFTP1FBY" localSheetId="9" hidden="1">#REF!</x:definedName>
    <x:definedName name="BEx3UQ7WT8T56S476IYJBFTP1FBY" localSheetId="20" hidden="1">#REF!</x:definedName>
    <x:definedName name="BEx3UQ7WT8T56S476IYJBFTP1FBY" hidden="1">#REF!</x:definedName>
    <x:definedName name="BEx3UU46FGPB8C5GM6QZZZNI8FY1" localSheetId="15" hidden="1">#REF!</x:definedName>
    <x:definedName name="BEx3UU46FGPB8C5GM6QZZZNI8FY1" localSheetId="16" hidden="1">#REF!</x:definedName>
    <x:definedName name="BEx3UU46FGPB8C5GM6QZZZNI8FY1" localSheetId="17" hidden="1">#REF!</x:definedName>
    <x:definedName name="BEx3UU46FGPB8C5GM6QZZZNI8FY1" localSheetId="20" hidden="1">#REF!</x:definedName>
    <x:definedName name="BEx3UU46FGPB8C5GM6QZZZNI8FY1" hidden="1">#REF!</x:definedName>
    <x:definedName name="BEx3UYM19VIXLA0EU7LB9NHA77PB" localSheetId="17" hidden="1">#REF!</x:definedName>
    <x:definedName name="BEx3UYM19VIXLA0EU7LB9NHA77PB" localSheetId="20" hidden="1">#REF!</x:definedName>
    <x:definedName name="BEx3UYM19VIXLA0EU7LB9NHA77PB" hidden="1">#REF!</x:definedName>
    <x:definedName name="BEx3V0EPR8DD44FA1TJFATXBJ5BA" localSheetId="17" hidden="1">#REF!</x:definedName>
    <x:definedName name="BEx3V0EPR8DD44FA1TJFATXBJ5BA" localSheetId="20" hidden="1">#REF!</x:definedName>
    <x:definedName name="BEx3V0EPR8DD44FA1TJFATXBJ5BA" hidden="1">#REF!</x:definedName>
    <x:definedName name="BEx3VML7CG70HPISMVYIUEN3711Q" localSheetId="20" hidden="1">#REF!</x:definedName>
    <x:definedName name="BEx3VML7CG70HPISMVYIUEN3711Q" hidden="1">#REF!</x:definedName>
    <x:definedName name="BEx56ZID5H04P9AIYLP1OASFGV56" localSheetId="20" hidden="1">#REF!</x:definedName>
    <x:definedName name="BEx56ZID5H04P9AIYLP1OASFGV56" hidden="1">#REF!</x:definedName>
    <x:definedName name="BEx57VVOKGYOTHR9Z8AJNKRDSU20" localSheetId="20" hidden="1">#REF!</x:definedName>
    <x:definedName name="BEx57VVOKGYOTHR9Z8AJNKRDSU20" hidden="1">#REF!</x:definedName>
    <x:definedName name="BEx587EYSS57E3PI8DT973HLJM9E" localSheetId="20" hidden="1">#REF!</x:definedName>
    <x:definedName name="BEx587EYSS57E3PI8DT973HLJM9E" hidden="1">#REF!</x:definedName>
    <x:definedName name="BEx587KFQ3VKCOCY1SA5F24PQGUI" localSheetId="20" hidden="1">#REF!</x:definedName>
    <x:definedName name="BEx587KFQ3VKCOCY1SA5F24PQGUI" hidden="1">#REF!</x:definedName>
    <x:definedName name="BEx589YSF6Z3BES2WDO9VJF6J7RD" localSheetId="20" hidden="1">#REF!</x:definedName>
    <x:definedName name="BEx589YSF6Z3BES2WDO9VJF6J7RD" hidden="1">#REF!</x:definedName>
    <x:definedName name="BEx58HRBEO7GYHL70I9S0DIIR5Y3" localSheetId="20" hidden="1">#REF!</x:definedName>
    <x:definedName name="BEx58HRBEO7GYHL70I9S0DIIR5Y3" hidden="1">#REF!</x:definedName>
    <x:definedName name="BEx58O1WGJ5ARYSTQ7E7Z9CZ70FW" localSheetId="20" hidden="1">#REF!</x:definedName>
    <x:definedName name="BEx58O1WGJ5ARYSTQ7E7Z9CZ70FW" hidden="1">#REF!</x:definedName>
    <x:definedName name="BEx58O780PQ05NF0Z1SKKRB3N099" localSheetId="20" hidden="1">#REF!</x:definedName>
    <x:definedName name="BEx58O780PQ05NF0Z1SKKRB3N099" hidden="1">#REF!</x:definedName>
    <x:definedName name="BEx58XHO7ZULLF2EUD7YIS0MGQJ5" localSheetId="20" hidden="1">#REF!</x:definedName>
    <x:definedName name="BEx58XHO7ZULLF2EUD7YIS0MGQJ5" hidden="1">#REF!</x:definedName>
    <x:definedName name="BEx58ZW0HAIGIPEX9CVA1PQQTR6X" localSheetId="20" hidden="1">#REF!</x:definedName>
    <x:definedName name="BEx58ZW0HAIGIPEX9CVA1PQQTR6X" hidden="1">#REF!</x:definedName>
    <x:definedName name="BEx59BA1KH3RG6K1LHL7YS2VB79N" localSheetId="20" hidden="1">#REF!</x:definedName>
    <x:definedName name="BEx59BA1KH3RG6K1LHL7YS2VB79N" hidden="1">#REF!</x:definedName>
    <x:definedName name="BEx59E9WABJP2TN71QAIKK79HPK9" localSheetId="20" hidden="1">#REF!</x:definedName>
    <x:definedName name="BEx59E9WABJP2TN71QAIKK79HPK9" hidden="1">#REF!</x:definedName>
    <x:definedName name="BEx59P7MAPNU129ZTC5H3EH892G1" localSheetId="20" hidden="1">#REF!</x:definedName>
    <x:definedName name="BEx59P7MAPNU129ZTC5H3EH892G1" hidden="1">#REF!</x:definedName>
    <x:definedName name="BEx5A11WZRQSIE089QE119AOX9ZG" localSheetId="20" hidden="1">#REF!</x:definedName>
    <x:definedName name="BEx5A11WZRQSIE089QE119AOX9ZG" hidden="1">#REF!</x:definedName>
    <x:definedName name="BEx5A6ATFUVEJ0HUDROD1OO0CGV5" localSheetId="20" hidden="1">#REF!</x:definedName>
    <x:definedName name="BEx5A6ATFUVEJ0HUDROD1OO0CGV5" hidden="1">#REF!</x:definedName>
    <x:definedName name="BEx5A7CIGCOTHJKHGUBDZG91JGPZ" localSheetId="20" hidden="1">#REF!</x:definedName>
    <x:definedName name="BEx5A7CIGCOTHJKHGUBDZG91JGPZ" hidden="1">#REF!</x:definedName>
    <x:definedName name="BEx5A8UFLT2SWVSG5COFA9B8P376" localSheetId="20" hidden="1">#REF!</x:definedName>
    <x:definedName name="BEx5A8UFLT2SWVSG5COFA9B8P376" hidden="1">#REF!</x:definedName>
    <x:definedName name="BEx5AFFTN3IXIBHDKM0FYC4OFL1S" localSheetId="20" hidden="1">#REF!</x:definedName>
    <x:definedName name="BEx5AFFTN3IXIBHDKM0FYC4OFL1S" hidden="1">#REF!</x:definedName>
    <x:definedName name="BEx5AOFIO8KVRHIZ1RII337AA8ML" localSheetId="20" hidden="1">#REF!</x:definedName>
    <x:definedName name="BEx5AOFIO8KVRHIZ1RII337AA8ML" hidden="1">#REF!</x:definedName>
    <x:definedName name="BEx5APRZ66L5BWHFE8E4YYNEDTI4" localSheetId="20" hidden="1">#REF!</x:definedName>
    <x:definedName name="BEx5APRZ66L5BWHFE8E4YYNEDTI4" hidden="1">#REF!</x:definedName>
    <x:definedName name="BEx5ARVI26GBOMZ6NBHE2KUBTNSP" localSheetId="9" hidden="1">#REF!</x:definedName>
    <x:definedName name="BEx5ARVI26GBOMZ6NBHE2KUBTNSP" localSheetId="20" hidden="1">#REF!</x:definedName>
    <x:definedName name="BEx5ARVI26GBOMZ6NBHE2KUBTNSP" hidden="1">#REF!</x:definedName>
    <x:definedName name="BEx5AUVDSQ35VO4BD9AKKGBM5S7D" localSheetId="15" hidden="1">#REF!</x:definedName>
    <x:definedName name="BEx5AUVDSQ35VO4BD9AKKGBM5S7D" localSheetId="16" hidden="1">#REF!</x:definedName>
    <x:definedName name="BEx5AUVDSQ35VO4BD9AKKGBM5S7D" localSheetId="17" hidden="1">#REF!</x:definedName>
    <x:definedName name="BEx5AUVDSQ35VO4BD9AKKGBM5S7D" localSheetId="20" hidden="1">#REF!</x:definedName>
    <x:definedName name="BEx5AUVDSQ35VO4BD9AKKGBM5S7D" hidden="1">#REF!</x:definedName>
    <x:definedName name="BEx5B4RHHX0J1BF2FZKEA0SPP29O" localSheetId="17" hidden="1">#REF!</x:definedName>
    <x:definedName name="BEx5B4RHHX0J1BF2FZKEA0SPP29O" localSheetId="20" hidden="1">#REF!</x:definedName>
    <x:definedName name="BEx5B4RHHX0J1BF2FZKEA0SPP29O" hidden="1">#REF!</x:definedName>
    <x:definedName name="BEx5B5YMSWP0OVI5CIQRP5V18D0C" localSheetId="17" hidden="1">#REF!</x:definedName>
    <x:definedName name="BEx5B5YMSWP0OVI5CIQRP5V18D0C" localSheetId="20" hidden="1">#REF!</x:definedName>
    <x:definedName name="BEx5B5YMSWP0OVI5CIQRP5V18D0C" hidden="1">#REF!</x:definedName>
    <x:definedName name="BEx5B825RW35M5H0UB2IZGGRS4ER" localSheetId="20" hidden="1">#REF!</x:definedName>
    <x:definedName name="BEx5B825RW35M5H0UB2IZGGRS4ER" hidden="1">#REF!</x:definedName>
    <x:definedName name="BEx5BAWPMY0TL684WDXX6KKJLRCN" localSheetId="20" hidden="1">#REF!</x:definedName>
    <x:definedName name="BEx5BAWPMY0TL684WDXX6KKJLRCN" hidden="1">#REF!</x:definedName>
    <x:definedName name="BEx5BBI61U4Y65GD0ARMTALPP7SJ" localSheetId="20" hidden="1">#REF!</x:definedName>
    <x:definedName name="BEx5BBI61U4Y65GD0ARMTALPP7SJ" hidden="1">#REF!</x:definedName>
    <x:definedName name="BEx5BD5L6LIQ99M87XJMWWNL031Z" localSheetId="20" hidden="1">#REF!</x:definedName>
    <x:definedName name="BEx5BD5L6LIQ99M87XJMWWNL031Z" hidden="1">#REF!</x:definedName>
    <x:definedName name="BEx5BDR56MEV4IHY6CIH2SVNG1UB" localSheetId="20" hidden="1">#REF!</x:definedName>
    <x:definedName name="BEx5BDR56MEV4IHY6CIH2SVNG1UB" hidden="1">#REF!</x:definedName>
    <x:definedName name="BEx5BESZC5H329SKHGJOHZFILYJJ" localSheetId="20" hidden="1">#REF!</x:definedName>
    <x:definedName name="BEx5BESZC5H329SKHGJOHZFILYJJ" hidden="1">#REF!</x:definedName>
    <x:definedName name="BEx5BHSQ42B50IU1TEQFUXFX9XQD" localSheetId="20" hidden="1">#REF!</x:definedName>
    <x:definedName name="BEx5BHSQ42B50IU1TEQFUXFX9XQD" hidden="1">#REF!</x:definedName>
    <x:definedName name="BEx5BKHUCQEM4FA2DEQUKKC2QEYR" localSheetId="20" hidden="1">#REF!</x:definedName>
    <x:definedName name="BEx5BKHUCQEM4FA2DEQUKKC2QEYR" hidden="1">#REF!</x:definedName>
    <x:definedName name="BEx5BKSM4UN4C1DM3EYKM79MRC5K" localSheetId="20" hidden="1">#REF!</x:definedName>
    <x:definedName name="BEx5BKSM4UN4C1DM3EYKM79MRC5K" hidden="1">#REF!</x:definedName>
    <x:definedName name="BEx5BNN8NPH9KVOBARB9CDD9WLB6" localSheetId="20" hidden="1">#REF!</x:definedName>
    <x:definedName name="BEx5BNN8NPH9KVOBARB9CDD9WLB6" hidden="1">#REF!</x:definedName>
    <x:definedName name="BEx5BQ6UF5C89VX5ZUUUNN7Q2S3Z" localSheetId="20" hidden="1">#REF!</x:definedName>
    <x:definedName name="BEx5BQ6UF5C89VX5ZUUUNN7Q2S3Z" hidden="1">#REF!</x:definedName>
    <x:definedName name="BEx5BWC3RHNNZZNXQ3IJ1GNNZW7M" localSheetId="20" hidden="1">#REF!</x:definedName>
    <x:definedName name="BEx5BWC3RHNNZZNXQ3IJ1GNNZW7M" hidden="1">#REF!</x:definedName>
    <x:definedName name="BEx5BXJATFA4GZNILN2UJ1D2AOGO" localSheetId="20" hidden="1">#REF!</x:definedName>
    <x:definedName name="BEx5BXJATFA4GZNILN2UJ1D2AOGO" hidden="1">#REF!</x:definedName>
    <x:definedName name="BEx5BYFMZ80TDDN2EZO8CF39AIAC" localSheetId="20" hidden="1">#REF!</x:definedName>
    <x:definedName name="BEx5BYFMZ80TDDN2EZO8CF39AIAC" hidden="1">#REF!</x:definedName>
    <x:definedName name="BEx5C2BWFW6SHZBFDEISKGXHZCQW" localSheetId="20" hidden="1">#REF!</x:definedName>
    <x:definedName name="BEx5C2BWFW6SHZBFDEISKGXHZCQW" hidden="1">#REF!</x:definedName>
    <x:definedName name="BEx5C49ZFH8TO9ZU55729C3F7XG7" localSheetId="20" hidden="1">#REF!</x:definedName>
    <x:definedName name="BEx5C49ZFH8TO9ZU55729C3F7XG7" hidden="1">#REF!</x:definedName>
    <x:definedName name="BEx5C8GZQK13G60ZM70P63I5OS0L" localSheetId="20" hidden="1">#REF!</x:definedName>
    <x:definedName name="BEx5C8GZQK13G60ZM70P63I5OS0L" hidden="1">#REF!</x:definedName>
    <x:definedName name="BEx5CAPTVN2NBT3UOMA1UFAL1C2R" localSheetId="20" hidden="1">#REF!</x:definedName>
    <x:definedName name="BEx5CAPTVN2NBT3UOMA1UFAL1C2R" hidden="1">#REF!</x:definedName>
    <x:definedName name="BEx5CEM3SYF9XP0ZZVE0GEPCLV3F" localSheetId="20" hidden="1">#REF!</x:definedName>
    <x:definedName name="BEx5CEM3SYF9XP0ZZVE0GEPCLV3F" hidden="1">#REF!</x:definedName>
    <x:definedName name="BEx5CFYQ0F1Z6P8SCVJ0I3UPVFE4" localSheetId="20" hidden="1">#REF!</x:definedName>
    <x:definedName name="BEx5CFYQ0F1Z6P8SCVJ0I3UPVFE4" hidden="1">#REF!</x:definedName>
    <x:definedName name="BEx5CINUDCSDCAJSNNV7XVNU8Q79" localSheetId="20" hidden="1">#REF!</x:definedName>
    <x:definedName name="BEx5CINUDCSDCAJSNNV7XVNU8Q79" hidden="1">#REF!</x:definedName>
    <x:definedName name="BEx5CNLUIOYU8EODGA03Z3547I9T" localSheetId="20" hidden="1">#REF!</x:definedName>
    <x:definedName name="BEx5CNLUIOYU8EODGA03Z3547I9T" hidden="1">#REF!</x:definedName>
    <x:definedName name="BEx5CPEKNSJORIPFQC2E1LTRYY8L" localSheetId="20" hidden="1">#REF!</x:definedName>
    <x:definedName name="BEx5CPEKNSJORIPFQC2E1LTRYY8L" hidden="1">#REF!</x:definedName>
    <x:definedName name="BEx5CSUOL05D8PAM2TRDA9VRJT1O" localSheetId="20" hidden="1">#REF!</x:definedName>
    <x:definedName name="BEx5CSUOL05D8PAM2TRDA9VRJT1O" hidden="1">#REF!</x:definedName>
    <x:definedName name="BEx5CUNFOO4YDFJ22HCMI2QKIGKM" localSheetId="20" hidden="1">#REF!</x:definedName>
    <x:definedName name="BEx5CUNFOO4YDFJ22HCMI2QKIGKM" hidden="1">#REF!</x:definedName>
    <x:definedName name="BEx5D2W3OTZO7F8Q91CV254Q4LKE" localSheetId="20" hidden="1">#REF!</x:definedName>
    <x:definedName name="BEx5D2W3OTZO7F8Q91CV254Q4LKE" hidden="1">#REF!</x:definedName>
    <x:definedName name="BEx5D5W0OED6788ZKXNBW6BMYRB4" localSheetId="20" hidden="1">#REF!</x:definedName>
    <x:definedName name="BEx5D5W0OED6788ZKXNBW6BMYRB4" hidden="1">#REF!</x:definedName>
    <x:definedName name="BEx5D8L47OF0WHBPFWXGZINZWUBZ" localSheetId="20" hidden="1">#REF!</x:definedName>
    <x:definedName name="BEx5D8L47OF0WHBPFWXGZINZWUBZ" hidden="1">#REF!</x:definedName>
    <x:definedName name="BEx5DAJAHQ2SKUPCKSCR3PYML67L" localSheetId="20" hidden="1">#REF!</x:definedName>
    <x:definedName name="BEx5DAJAHQ2SKUPCKSCR3PYML67L" hidden="1">#REF!</x:definedName>
    <x:definedName name="BEx5DC18JM1KJCV44PF18E0LNRKA" localSheetId="20" hidden="1">#REF!</x:definedName>
    <x:definedName name="BEx5DC18JM1KJCV44PF18E0LNRKA" hidden="1">#REF!</x:definedName>
    <x:definedName name="BEx5DJIZBTNS011R9IIG2OQ2L6ZX" localSheetId="20" hidden="1">#REF!</x:definedName>
    <x:definedName name="BEx5DJIZBTNS011R9IIG2OQ2L6ZX" hidden="1">#REF!</x:definedName>
    <x:definedName name="BEx5E123OLO9WQUOIRIDJ967KAGK" localSheetId="20" hidden="1">#REF!</x:definedName>
    <x:definedName name="BEx5E123OLO9WQUOIRIDJ967KAGK" hidden="1">#REF!</x:definedName>
    <x:definedName name="BEx5E2UU5NES6W779W2OZTZOB4O7" localSheetId="20" hidden="1">#REF!</x:definedName>
    <x:definedName name="BEx5E2UU5NES6W779W2OZTZOB4O7" hidden="1">#REF!</x:definedName>
    <x:definedName name="BEx5E4CSE5G83J5K32WENF7BXL82" localSheetId="20" hidden="1">#REF!</x:definedName>
    <x:definedName name="BEx5E4CSE5G83J5K32WENF7BXL82" hidden="1">#REF!</x:definedName>
    <x:definedName name="BEx5ELQL9B0VR6UT18KP11DHOTFX" localSheetId="20" hidden="1">#REF!</x:definedName>
    <x:definedName name="BEx5ELQL9B0VR6UT18KP11DHOTFX" hidden="1">#REF!</x:definedName>
    <x:definedName name="BEx5ER4TJTFPN7IB1MNEB1ZFR5M6" localSheetId="20" hidden="1">#REF!</x:definedName>
    <x:definedName name="BEx5ER4TJTFPN7IB1MNEB1ZFR5M6" hidden="1">#REF!</x:definedName>
    <x:definedName name="BEx5EW87ACRI46LAKG0VDJVFLG7R" localSheetId="20" hidden="1">#REF!</x:definedName>
    <x:definedName name="BEx5EW87ACRI46LAKG0VDJVFLG7R" hidden="1">#REF!</x:definedName>
    <x:definedName name="BEx5F6KF3SROYIFF0A1HJRV87YZC" localSheetId="20" hidden="1">#REF!</x:definedName>
    <x:definedName name="BEx5F6KF3SROYIFF0A1HJRV87YZC" hidden="1">#REF!</x:definedName>
    <x:definedName name="BEx5F6V72QTCK7O39Y59R0EVM6CW" localSheetId="20" hidden="1">#REF!</x:definedName>
    <x:definedName name="BEx5F6V72QTCK7O39Y59R0EVM6CW" hidden="1">#REF!</x:definedName>
    <x:definedName name="BEx5F9K9B2XA4LVU2LJMI89AW8BO" localSheetId="20" hidden="1">#REF!</x:definedName>
    <x:definedName name="BEx5F9K9B2XA4LVU2LJMI89AW8BO" hidden="1">#REF!</x:definedName>
    <x:definedName name="BEx5FGLQVACD5F5YZG4DGSCHCGO2" localSheetId="20" hidden="1">#REF!</x:definedName>
    <x:definedName name="BEx5FGLQVACD5F5YZG4DGSCHCGO2" hidden="1">#REF!</x:definedName>
    <x:definedName name="BEx5FLJWHLW3BTZILDPN5NMA449V" localSheetId="20" hidden="1">#REF!</x:definedName>
    <x:definedName name="BEx5FLJWHLW3BTZILDPN5NMA449V" hidden="1">#REF!</x:definedName>
    <x:definedName name="BEx5FNI2O10YN2SI1NO4X5GP3GTF" localSheetId="20" hidden="1">#REF!</x:definedName>
    <x:definedName name="BEx5FNI2O10YN2SI1NO4X5GP3GTF" hidden="1">#REF!</x:definedName>
    <x:definedName name="BEx5FO8YRFSZCG3L608EHIHIHFY4" localSheetId="20" hidden="1">#REF!</x:definedName>
    <x:definedName name="BEx5FO8YRFSZCG3L608EHIHIHFY4" hidden="1">#REF!</x:definedName>
    <x:definedName name="BEx5FOUK8T0EOTFUKGIWKKOE6F7G" localSheetId="20" hidden="1">#REF!</x:definedName>
    <x:definedName name="BEx5FOUK8T0EOTFUKGIWKKOE6F7G" hidden="1">#REF!</x:definedName>
    <x:definedName name="BEx5FQNA6V4CNYSH013K45RI4BCV" localSheetId="20" hidden="1">#REF!</x:definedName>
    <x:definedName name="BEx5FQNA6V4CNYSH013K45RI4BCV" hidden="1">#REF!</x:definedName>
    <x:definedName name="BEx5FVQPPEU32CPNV9RRQ9MNLLVE" localSheetId="20" hidden="1">#REF!</x:definedName>
    <x:definedName name="BEx5FVQPPEU32CPNV9RRQ9MNLLVE" hidden="1">#REF!</x:definedName>
    <x:definedName name="BEx5FZC6RK92TU32WZ4N099LWYKZ" localSheetId="20" hidden="1">#REF!</x:definedName>
    <x:definedName name="BEx5FZC6RK92TU32WZ4N099LWYKZ" hidden="1">#REF!</x:definedName>
    <x:definedName name="BEx5G08KGMG5X2AQKDGPFYG5GH94" localSheetId="20" hidden="1">#REF!</x:definedName>
    <x:definedName name="BEx5G08KGMG5X2AQKDGPFYG5GH94" hidden="1">#REF!</x:definedName>
    <x:definedName name="BEx5G1A8TFN4C4QII35U9DKYNIS8" localSheetId="20" hidden="1">#REF!</x:definedName>
    <x:definedName name="BEx5G1A8TFN4C4QII35U9DKYNIS8" hidden="1">#REF!</x:definedName>
    <x:definedName name="BEx5G1L0QO91KEPDMV1D8OT4BT73" localSheetId="20" hidden="1">#REF!</x:definedName>
    <x:definedName name="BEx5G1L0QO91KEPDMV1D8OT4BT73" hidden="1">#REF!</x:definedName>
    <x:definedName name="BEx5G86DZL1VYUX6KWODAP3WFAWP" localSheetId="20" hidden="1">#REF!</x:definedName>
    <x:definedName name="BEx5G86DZL1VYUX6KWODAP3WFAWP" hidden="1">#REF!</x:definedName>
    <x:definedName name="BEx5G8BV2GIOCM3C7IUFK8L04A6M" localSheetId="20" hidden="1">#REF!</x:definedName>
    <x:definedName name="BEx5G8BV2GIOCM3C7IUFK8L04A6M" hidden="1">#REF!</x:definedName>
    <x:definedName name="BEx5GID9MVBUPFFT9M8K8B5MO9NV" localSheetId="20" hidden="1">#REF!</x:definedName>
    <x:definedName name="BEx5GID9MVBUPFFT9M8K8B5MO9NV" hidden="1">#REF!</x:definedName>
    <x:definedName name="BEx5GN0EWA9SCQDPQ7NTUQH82QVK" localSheetId="20" hidden="1">#REF!</x:definedName>
    <x:definedName name="BEx5GN0EWA9SCQDPQ7NTUQH82QVK" hidden="1">#REF!</x:definedName>
    <x:definedName name="BEx5GNBCU4WZ74I0UXFL9ZG2XSGJ" localSheetId="20" hidden="1">#REF!</x:definedName>
    <x:definedName name="BEx5GNBCU4WZ74I0UXFL9ZG2XSGJ" hidden="1">#REF!</x:definedName>
    <x:definedName name="BEx5GUCTYC7QCWGWU5BTO7Y7HDZX" localSheetId="20" hidden="1">#REF!</x:definedName>
    <x:definedName name="BEx5GUCTYC7QCWGWU5BTO7Y7HDZX" hidden="1">#REF!</x:definedName>
    <x:definedName name="BEx5GYUPJULJQ624TEESYFG1NFOH" localSheetId="20" hidden="1">#REF!</x:definedName>
    <x:definedName name="BEx5GYUPJULJQ624TEESYFG1NFOH" hidden="1">#REF!</x:definedName>
    <x:definedName name="BEx5H0NEE0AIN5E2UHJ9J9ISU9N1" localSheetId="20" hidden="1">#REF!</x:definedName>
    <x:definedName name="BEx5H0NEE0AIN5E2UHJ9J9ISU9N1" hidden="1">#REF!</x:definedName>
    <x:definedName name="BEx5H1UJSEUQM2K8QHQXO5THVHSO" localSheetId="20" hidden="1">#REF!</x:definedName>
    <x:definedName name="BEx5H1UJSEUQM2K8QHQXO5THVHSO" hidden="1">#REF!</x:definedName>
    <x:definedName name="BEx5H78SWSMTWKQVAC01YN6480JD" localSheetId="20" hidden="1">#REF!</x:definedName>
    <x:definedName name="BEx5H78SWSMTWKQVAC01YN6480JD" hidden="1">#REF!</x:definedName>
    <x:definedName name="BEx5HAOT9XWUF7XIFRZZS8B9F5TZ" localSheetId="20" hidden="1">#REF!</x:definedName>
    <x:definedName name="BEx5HAOT9XWUF7XIFRZZS8B9F5TZ" hidden="1">#REF!</x:definedName>
    <x:definedName name="BEx5HE4XRF9BUY04MENWY9CHHN5H" localSheetId="20" hidden="1">#REF!</x:definedName>
    <x:definedName name="BEx5HE4XRF9BUY04MENWY9CHHN5H" hidden="1">#REF!</x:definedName>
    <x:definedName name="BEx5HFHMABAT0H9KKS754X4T304E" localSheetId="20" hidden="1">#REF!</x:definedName>
    <x:definedName name="BEx5HFHMABAT0H9KKS754X4T304E" hidden="1">#REF!</x:definedName>
    <x:definedName name="BEx5HGDZ7MX1S3KNXLRL9WU565V4" localSheetId="20" hidden="1">#REF!</x:definedName>
    <x:definedName name="BEx5HGDZ7MX1S3KNXLRL9WU565V4" hidden="1">#REF!</x:definedName>
    <x:definedName name="BEx5HJ8DU0ZDRX2BY3TDR7LG7FYG" localSheetId="20" hidden="1">#REF!</x:definedName>
    <x:definedName name="BEx5HJ8DU0ZDRX2BY3TDR7LG7FYG" hidden="1">#REF!</x:definedName>
    <x:definedName name="BEx5HJZ9FAVNZSSBTAYRPZDYM9NU" localSheetId="20" hidden="1">#REF!</x:definedName>
    <x:definedName name="BEx5HJZ9FAVNZSSBTAYRPZDYM9NU" hidden="1">#REF!</x:definedName>
    <x:definedName name="BEx5HMDKAGHEFJ193YZUKU547LDS" localSheetId="20" hidden="1">#REF!</x:definedName>
    <x:definedName name="BEx5HMDKAGHEFJ193YZUKU547LDS" hidden="1">#REF!</x:definedName>
    <x:definedName name="BEx5HZ9JMKHNLFWLVUB1WP5B39BL" localSheetId="20" hidden="1">#REF!</x:definedName>
    <x:definedName name="BEx5HZ9JMKHNLFWLVUB1WP5B39BL" hidden="1">#REF!</x:definedName>
    <x:definedName name="BEx5I1D22RX2VD9NZESVVM6JZ8G5" localSheetId="20" hidden="1">#REF!</x:definedName>
    <x:definedName name="BEx5I1D22RX2VD9NZESVVM6JZ8G5" hidden="1">#REF!</x:definedName>
    <x:definedName name="BEx5I244LQHZTF3XI66J8705R9XX" localSheetId="20" hidden="1">#REF!</x:definedName>
    <x:definedName name="BEx5I244LQHZTF3XI66J8705R9XX" hidden="1">#REF!</x:definedName>
    <x:definedName name="BEx5I5K5UOAJ82FDJ4HULUM3KX7E" localSheetId="20" hidden="1">#REF!</x:definedName>
    <x:definedName name="BEx5I5K5UOAJ82FDJ4HULUM3KX7E" hidden="1">#REF!</x:definedName>
    <x:definedName name="BEx5I8PBP4LIXDGID5BP0THLO0AQ" localSheetId="20" hidden="1">#REF!</x:definedName>
    <x:definedName name="BEx5I8PBP4LIXDGID5BP0THLO0AQ" hidden="1">#REF!</x:definedName>
    <x:definedName name="BEx5I8USVUB3JP4S9OXGMZVMOQXR" localSheetId="20" hidden="1">#REF!</x:definedName>
    <x:definedName name="BEx5I8USVUB3JP4S9OXGMZVMOQXR" hidden="1">#REF!</x:definedName>
    <x:definedName name="BEx5I9GDQSYIAL65UQNDMNFQCS9Y" localSheetId="20" hidden="1">#REF!</x:definedName>
    <x:definedName name="BEx5I9GDQSYIAL65UQNDMNFQCS9Y" hidden="1">#REF!</x:definedName>
    <x:definedName name="BEx5IBUPG9AWNW5PK7JGRGEJ4OLM" localSheetId="20" hidden="1">#REF!</x:definedName>
    <x:definedName name="BEx5IBUPG9AWNW5PK7JGRGEJ4OLM" hidden="1">#REF!</x:definedName>
    <x:definedName name="BEx5IC06RVN8BSAEPREVKHKLCJ2L" localSheetId="20" hidden="1">#REF!</x:definedName>
    <x:definedName name="BEx5IC06RVN8BSAEPREVKHKLCJ2L" hidden="1">#REF!</x:definedName>
    <x:definedName name="BEx5IMN4F143KVYVDFOQYZVJG5X6" localSheetId="20" hidden="1">#REF!</x:definedName>
    <x:definedName name="BEx5IMN4F143KVYVDFOQYZVJG5X6" hidden="1">#REF!</x:definedName>
    <x:definedName name="BEx5ITU42638OWOBF2BOWE37XFP9" localSheetId="20" hidden="1">#REF!</x:definedName>
    <x:definedName name="BEx5ITU42638OWOBF2BOWE37XFP9" hidden="1">#REF!</x:definedName>
    <x:definedName name="BEx5J0FFP1KS4NGY20AEJI8VREEA" localSheetId="20" hidden="1">#REF!</x:definedName>
    <x:definedName name="BEx5J0FFP1KS4NGY20AEJI8VREEA" hidden="1">#REF!</x:definedName>
    <x:definedName name="BEx5JF3ZXLDIS8VNKDCY7ZI7H1CI" localSheetId="20" hidden="1">#REF!</x:definedName>
    <x:definedName name="BEx5JF3ZXLDIS8VNKDCY7ZI7H1CI" hidden="1">#REF!</x:definedName>
    <x:definedName name="BEx5JHCZJ8G6OOOW6EF3GABXKH6F" localSheetId="20" hidden="1">#REF!</x:definedName>
    <x:definedName name="BEx5JHCZJ8G6OOOW6EF3GABXKH6F" hidden="1">#REF!</x:definedName>
    <x:definedName name="BEx5JJB6W446THXQCRUKD3I7RKLP" localSheetId="20" hidden="1">#REF!</x:definedName>
    <x:definedName name="BEx5JJB6W446THXQCRUKD3I7RKLP" hidden="1">#REF!</x:definedName>
    <x:definedName name="BEx5JJWTMI37U3RDEJOYLO93RJ6Z" localSheetId="20" hidden="1">#REF!</x:definedName>
    <x:definedName name="BEx5JJWTMI37U3RDEJOYLO93RJ6Z" hidden="1">#REF!</x:definedName>
    <x:definedName name="BEx5JNCT8Z7XSSPD5EMNAJELCU2V" localSheetId="20" hidden="1">#REF!</x:definedName>
    <x:definedName name="BEx5JNCT8Z7XSSPD5EMNAJELCU2V" hidden="1">#REF!</x:definedName>
    <x:definedName name="BEx5JQCNT9Y4RM306CHC8IPY3HBZ" localSheetId="20" hidden="1">#REF!</x:definedName>
    <x:definedName name="BEx5JQCNT9Y4RM306CHC8IPY3HBZ" hidden="1">#REF!</x:definedName>
    <x:definedName name="BEx5K08PYKE6JOKBYIB006TX619P" localSheetId="20" hidden="1">#REF!</x:definedName>
    <x:definedName name="BEx5K08PYKE6JOKBYIB006TX619P" hidden="1">#REF!</x:definedName>
    <x:definedName name="BEx5K51DSERT1TR7B4A29R41W4NX" localSheetId="20" hidden="1">#REF!</x:definedName>
    <x:definedName name="BEx5K51DSERT1TR7B4A29R41W4NX" hidden="1">#REF!</x:definedName>
    <x:definedName name="BEx5KF88OT7666J799PZCTHRBOPU" localSheetId="20" hidden="1">#REF!</x:definedName>
    <x:definedName name="BEx5KF88OT7666J799PZCTHRBOPU" hidden="1">#REF!</x:definedName>
    <x:definedName name="BEx5KMVAY7UVXRQY7NI5EZYMNGC7" localSheetId="20" hidden="1">#REF!</x:definedName>
    <x:definedName name="BEx5KMVAY7UVXRQY7NI5EZYMNGC7" hidden="1">#REF!</x:definedName>
    <x:definedName name="BEx5KYER580I4T7WTLMUN7NLNP5K" localSheetId="20" hidden="1">#REF!</x:definedName>
    <x:definedName name="BEx5KYER580I4T7WTLMUN7NLNP5K" hidden="1">#REF!</x:definedName>
    <x:definedName name="BEx5LHLB3M6K4ZKY2F42QBZT30ZH" localSheetId="20" hidden="1">#REF!</x:definedName>
    <x:definedName name="BEx5LHLB3M6K4ZKY2F42QBZT30ZH" hidden="1">#REF!</x:definedName>
    <x:definedName name="BEx5LRMNU3HXIE1BUMDHRU31F7JJ" localSheetId="20" hidden="1">#REF!</x:definedName>
    <x:definedName name="BEx5LRMNU3HXIE1BUMDHRU31F7JJ" hidden="1">#REF!</x:definedName>
    <x:definedName name="BEx5LSJ1LPUAX3ENSPECWPG4J7D1" localSheetId="20" hidden="1">#REF!</x:definedName>
    <x:definedName name="BEx5LSJ1LPUAX3ENSPECWPG4J7D1" hidden="1">#REF!</x:definedName>
    <x:definedName name="BEx5LTKQ8RQWJE4BC88OP928893U" localSheetId="20" hidden="1">#REF!</x:definedName>
    <x:definedName name="BEx5LTKQ8RQWJE4BC88OP928893U" hidden="1">#REF!</x:definedName>
    <x:definedName name="BEx5LZ9QXSWRX35EGBF4FB303PNE" localSheetId="20" hidden="1">#REF!</x:definedName>
    <x:definedName name="BEx5LZ9QXSWRX35EGBF4FB303PNE" hidden="1">#REF!</x:definedName>
    <x:definedName name="BEx5MB9BR71LZDG7XXQ2EO58JC5F" localSheetId="20" hidden="1">#REF!</x:definedName>
    <x:definedName name="BEx5MB9BR71LZDG7XXQ2EO58JC5F" hidden="1">#REF!</x:definedName>
    <x:definedName name="BEx5MLQZM68YQSKARVWTTPINFQ2C" localSheetId="9" hidden="1">#REF!</x:definedName>
    <x:definedName name="BEx5MLQZM68YQSKARVWTTPINFQ2C" localSheetId="20" hidden="1">#REF!</x:definedName>
    <x:definedName name="BEx5MLQZM68YQSKARVWTTPINFQ2C" hidden="1">#REF!</x:definedName>
    <x:definedName name="BEx5MVXTKNBXHNWTL43C670E4KXC" localSheetId="15" hidden="1">#REF!</x:definedName>
    <x:definedName name="BEx5MVXTKNBXHNWTL43C670E4KXC" localSheetId="16" hidden="1">#REF!</x:definedName>
    <x:definedName name="BEx5MVXTKNBXHNWTL43C670E4KXC" localSheetId="17" hidden="1">#REF!</x:definedName>
    <x:definedName name="BEx5MVXTKNBXHNWTL43C670E4KXC" localSheetId="20" hidden="1">#REF!</x:definedName>
    <x:definedName name="BEx5MVXTKNBXHNWTL43C670E4KXC" hidden="1">#REF!</x:definedName>
    <x:definedName name="BEx5N4XI4PWB1W9PMZ4O5R0HWTYD" localSheetId="17" hidden="1">#REF!</x:definedName>
    <x:definedName name="BEx5N4XI4PWB1W9PMZ4O5R0HWTYD" localSheetId="20" hidden="1">#REF!</x:definedName>
    <x:definedName name="BEx5N4XI4PWB1W9PMZ4O5R0HWTYD" hidden="1">#REF!</x:definedName>
    <x:definedName name="BEx5N8TQPT9Q7AMBG5SNEYKR98Y8" localSheetId="17" hidden="1">#REF!</x:definedName>
    <x:definedName name="BEx5N8TQPT9Q7AMBG5SNEYKR98Y8" localSheetId="20" hidden="1">#REF!</x:definedName>
    <x:definedName name="BEx5N8TQPT9Q7AMBG5SNEYKR98Y8" hidden="1">#REF!</x:definedName>
    <x:definedName name="BEx5NA68N6FJFX9UJXK4M14U487F" localSheetId="20" hidden="1">#REF!</x:definedName>
    <x:definedName name="BEx5NA68N6FJFX9UJXK4M14U487F" hidden="1">#REF!</x:definedName>
    <x:definedName name="BEx5ND64XZTLSC6HF2CJ3WYIIH2F" localSheetId="20" hidden="1">#REF!</x:definedName>
    <x:definedName name="BEx5ND64XZTLSC6HF2CJ3WYIIH2F" hidden="1">#REF!</x:definedName>
    <x:definedName name="BEx5NHTGLW35S2ITT7VPUKDNZRF7" localSheetId="20" hidden="1">#REF!</x:definedName>
    <x:definedName name="BEx5NHTGLW35S2ITT7VPUKDNZRF7" hidden="1">#REF!</x:definedName>
    <x:definedName name="BEx5NIKBG2GDJOYGE3WCXKU7YY51" localSheetId="20" hidden="1">#REF!</x:definedName>
    <x:definedName name="BEx5NIKBG2GDJOYGE3WCXKU7YY51" hidden="1">#REF!</x:definedName>
    <x:definedName name="BEx5NV06L5J5IMKGOMGKGJ4PBZCD" localSheetId="20" hidden="1">#REF!</x:definedName>
    <x:definedName name="BEx5NV06L5J5IMKGOMGKGJ4PBZCD" hidden="1">#REF!</x:definedName>
    <x:definedName name="BEx5NZSSQ6PY99ZX2D7Q9IGOR34W" localSheetId="20" hidden="1">#REF!</x:definedName>
    <x:definedName name="BEx5NZSSQ6PY99ZX2D7Q9IGOR34W" hidden="1">#REF!</x:definedName>
    <x:definedName name="BEx5O2CHK5IPBZFPSJ15PKMKXH2W" localSheetId="20" hidden="1">#REF!</x:definedName>
    <x:definedName name="BEx5O2CHK5IPBZFPSJ15PKMKXH2W" hidden="1">#REF!</x:definedName>
    <x:definedName name="BEx5O3ZUQ2OARA1CDOZ3NC4UE5AA" localSheetId="20" hidden="1">#REF!</x:definedName>
    <x:definedName name="BEx5O3ZUQ2OARA1CDOZ3NC4UE5AA" hidden="1">#REF!</x:definedName>
    <x:definedName name="BEx5OAFS0NJ2CB86A02E1JYHMLQ1" localSheetId="20" hidden="1">#REF!</x:definedName>
    <x:definedName name="BEx5OAFS0NJ2CB86A02E1JYHMLQ1" hidden="1">#REF!</x:definedName>
    <x:definedName name="BEx5OFDQH6J3G0YOE5U93X2QN95E" localSheetId="20" hidden="1">#REF!</x:definedName>
    <x:definedName name="BEx5OFDQH6J3G0YOE5U93X2QN95E" hidden="1">#REF!</x:definedName>
    <x:definedName name="BEx5OG4RPU8W1ETWDWM234NYYYEN" localSheetId="20" hidden="1">#REF!</x:definedName>
    <x:definedName name="BEx5OG4RPU8W1ETWDWM234NYYYEN" hidden="1">#REF!</x:definedName>
    <x:definedName name="BEx5OP9Y43F99O2IT69MKCCXGL61" localSheetId="20" hidden="1">#REF!</x:definedName>
    <x:definedName name="BEx5OP9Y43F99O2IT69MKCCXGL61" hidden="1">#REF!</x:definedName>
    <x:definedName name="BEx5ORDB6IPFBL15XLQCRC6PS01K" localSheetId="20" hidden="1">#REF!</x:definedName>
    <x:definedName name="BEx5ORDB6IPFBL15XLQCRC6PS01K" hidden="1">#REF!</x:definedName>
    <x:definedName name="BEx5P3243YD55WK9A04WKXBOHZ9F" localSheetId="9" hidden="1">#REF!</x:definedName>
    <x:definedName name="BEx5P3243YD55WK9A04WKXBOHZ9F" localSheetId="20" hidden="1">#REF!</x:definedName>
    <x:definedName name="BEx5P3243YD55WK9A04WKXBOHZ9F" hidden="1">#REF!</x:definedName>
    <x:definedName name="BEx5P9Y9RDXNUAJ6CZ2LHMM8IM7T" localSheetId="15" hidden="1">#REF!</x:definedName>
    <x:definedName name="BEx5P9Y9RDXNUAJ6CZ2LHMM8IM7T" localSheetId="16" hidden="1">#REF!</x:definedName>
    <x:definedName name="BEx5P9Y9RDXNUAJ6CZ2LHMM8IM7T" localSheetId="17" hidden="1">#REF!</x:definedName>
    <x:definedName name="BEx5P9Y9RDXNUAJ6CZ2LHMM8IM7T" localSheetId="20" hidden="1">#REF!</x:definedName>
    <x:definedName name="BEx5P9Y9RDXNUAJ6CZ2LHMM8IM7T" hidden="1">#REF!</x:definedName>
    <x:definedName name="BEx5PF76KPATYJ4N41VA1D7CDWY4" localSheetId="17" hidden="1">#REF!</x:definedName>
    <x:definedName name="BEx5PF76KPATYJ4N41VA1D7CDWY4" localSheetId="20" hidden="1">#REF!</x:definedName>
    <x:definedName name="BEx5PF76KPATYJ4N41VA1D7CDWY4" hidden="1">#REF!</x:definedName>
    <x:definedName name="BEx5PHWB2C0D5QLP3BZIP3UO7DIZ" localSheetId="17" hidden="1">#REF!</x:definedName>
    <x:definedName name="BEx5PHWB2C0D5QLP3BZIP3UO7DIZ" localSheetId="20" hidden="1">#REF!</x:definedName>
    <x:definedName name="BEx5PHWB2C0D5QLP3BZIP3UO7DIZ" hidden="1">#REF!</x:definedName>
    <x:definedName name="BEx5PJP02W68K2E46L5C5YBSNU6T" localSheetId="20" hidden="1">#REF!</x:definedName>
    <x:definedName name="BEx5PJP02W68K2E46L5C5YBSNU6T" hidden="1">#REF!</x:definedName>
    <x:definedName name="BEx5PLCA8DOMAU315YCS5275L2HS" localSheetId="20" hidden="1">#REF!</x:definedName>
    <x:definedName name="BEx5PLCA8DOMAU315YCS5275L2HS" hidden="1">#REF!</x:definedName>
    <x:definedName name="BEx5PRXMZ5M65Z732WNNGV564C2J" localSheetId="20" hidden="1">#REF!</x:definedName>
    <x:definedName name="BEx5PRXMZ5M65Z732WNNGV564C2J" hidden="1">#REF!</x:definedName>
    <x:definedName name="BEx5QPSW4IPLH50WSR87HRER05RF" localSheetId="20" hidden="1">#REF!</x:definedName>
    <x:definedName name="BEx5QPSW4IPLH50WSR87HRER05RF" hidden="1">#REF!</x:definedName>
    <x:definedName name="BEx73V0EP8EMNRC3EZJJKKVKWQVB" localSheetId="20" hidden="1">#REF!</x:definedName>
    <x:definedName name="BEx73V0EP8EMNRC3EZJJKKVKWQVB" hidden="1">#REF!</x:definedName>
    <x:definedName name="BEx741WJHIJVXUX131SBXTVW8D71" localSheetId="20" hidden="1">#REF!</x:definedName>
    <x:definedName name="BEx741WJHIJVXUX131SBXTVW8D71" hidden="1">#REF!</x:definedName>
    <x:definedName name="BEx74ESIB9Y8KGETIERMKU5PLCQR" localSheetId="20" hidden="1">#REF!</x:definedName>
    <x:definedName name="BEx74ESIB9Y8KGETIERMKU5PLCQR" hidden="1">#REF!</x:definedName>
    <x:definedName name="BEx74Q6H3O7133AWQXWC21MI2UFT" localSheetId="20" hidden="1">#REF!</x:definedName>
    <x:definedName name="BEx74Q6H3O7133AWQXWC21MI2UFT" hidden="1">#REF!</x:definedName>
    <x:definedName name="BEx74SVN624OKKQLMBVAPE9KAL13" localSheetId="20" hidden="1">#REF!</x:definedName>
    <x:definedName name="BEx74SVN624OKKQLMBVAPE9KAL13" hidden="1">#REF!</x:definedName>
    <x:definedName name="BEx74W6BJ8ENO3J25WNM5H5APKA3" localSheetId="20" hidden="1">#REF!</x:definedName>
    <x:definedName name="BEx74W6BJ8ENO3J25WNM5H5APKA3" hidden="1">#REF!</x:definedName>
    <x:definedName name="BEx7532GP65LPFYWT7B0NMQMFZNV" localSheetId="20" hidden="1">#REF!</x:definedName>
    <x:definedName name="BEx7532GP65LPFYWT7B0NMQMFZNV" hidden="1">#REF!</x:definedName>
    <x:definedName name="BEx755GRRD9BL27YHLH5QWIYLWB7" localSheetId="20" hidden="1">#REF!</x:definedName>
    <x:definedName name="BEx755GRRD9BL27YHLH5QWIYLWB7" hidden="1">#REF!</x:definedName>
    <x:definedName name="BEx7579IFVUAVJ784K1JNXQW1Z9I" localSheetId="20" hidden="1">#REF!</x:definedName>
    <x:definedName name="BEx7579IFVUAVJ784K1JNXQW1Z9I" hidden="1">#REF!</x:definedName>
    <x:definedName name="BEx759D1D5SXS5ELLZVBI0SXYUNF" localSheetId="20" hidden="1">#REF!</x:definedName>
    <x:definedName name="BEx759D1D5SXS5ELLZVBI0SXYUNF" hidden="1">#REF!</x:definedName>
    <x:definedName name="BEx75GJZSZHUDN6OOAGQYFUDA2LP" localSheetId="20" hidden="1">#REF!</x:definedName>
    <x:definedName name="BEx75GJZSZHUDN6OOAGQYFUDA2LP" hidden="1">#REF!</x:definedName>
    <x:definedName name="BEx75HGCCV5K4UCJWYV8EV9AG5YT" localSheetId="20" hidden="1">#REF!</x:definedName>
    <x:definedName name="BEx75HGCCV5K4UCJWYV8EV9AG5YT" hidden="1">#REF!</x:definedName>
    <x:definedName name="BEx75OHUDAC9RZDLL9L4I1L7VQ21" localSheetId="9" hidden="1">#REF!</x:definedName>
    <x:definedName name="BEx75OHUDAC9RZDLL9L4I1L7VQ21" localSheetId="20" hidden="1">#REF!</x:definedName>
    <x:definedName name="BEx75OHUDAC9RZDLL9L4I1L7VQ21" hidden="1">#REF!</x:definedName>
    <x:definedName name="BEx75PZT8TY5P13U978NVBUXKHT4" localSheetId="15" hidden="1">#REF!</x:definedName>
    <x:definedName name="BEx75PZT8TY5P13U978NVBUXKHT4" localSheetId="16" hidden="1">#REF!</x:definedName>
    <x:definedName name="BEx75PZT8TY5P13U978NVBUXKHT4" localSheetId="17" hidden="1">#REF!</x:definedName>
    <x:definedName name="BEx75PZT8TY5P13U978NVBUXKHT4" localSheetId="20" hidden="1">#REF!</x:definedName>
    <x:definedName name="BEx75PZT8TY5P13U978NVBUXKHT4" hidden="1">#REF!</x:definedName>
    <x:definedName name="BEx75T55F7GML8V1DMWL26WRT006" localSheetId="17" hidden="1">#REF!</x:definedName>
    <x:definedName name="BEx75T55F7GML8V1DMWL26WRT006" localSheetId="20" hidden="1">#REF!</x:definedName>
    <x:definedName name="BEx75T55F7GML8V1DMWL26WRT006" hidden="1">#REF!</x:definedName>
    <x:definedName name="BEx75VJGR07JY6UUWURQ4PJ29UKC" localSheetId="17" hidden="1">#REF!</x:definedName>
    <x:definedName name="BEx75VJGR07JY6UUWURQ4PJ29UKC" localSheetId="20" hidden="1">#REF!</x:definedName>
    <x:definedName name="BEx75VJGR07JY6UUWURQ4PJ29UKC" hidden="1">#REF!</x:definedName>
    <x:definedName name="BEx7696C3JFS7JTBL4CH2YB4GLHQ" localSheetId="20" hidden="1">#REF!</x:definedName>
    <x:definedName name="BEx7696C3JFS7JTBL4CH2YB4GLHQ" hidden="1">#REF!</x:definedName>
    <x:definedName name="BEx76F0MJW2PS2LZH14RJZO14ARD" localSheetId="9" hidden="1">#REF!</x:definedName>
    <x:definedName name="BEx76F0MJW2PS2LZH14RJZO14ARD" localSheetId="20" hidden="1">#REF!</x:definedName>
    <x:definedName name="BEx76F0MJW2PS2LZH14RJZO14ARD" hidden="1">#REF!</x:definedName>
    <x:definedName name="BEx7741OUGLA0WJQLQRUJSL4DE00" localSheetId="15" hidden="1">#REF!</x:definedName>
    <x:definedName name="BEx7741OUGLA0WJQLQRUJSL4DE00" localSheetId="16" hidden="1">#REF!</x:definedName>
    <x:definedName name="BEx7741OUGLA0WJQLQRUJSL4DE00" localSheetId="17" hidden="1">#REF!</x:definedName>
    <x:definedName name="BEx7741OUGLA0WJQLQRUJSL4DE00" localSheetId="20" hidden="1">#REF!</x:definedName>
    <x:definedName name="BEx7741OUGLA0WJQLQRUJSL4DE00" hidden="1">#REF!</x:definedName>
    <x:definedName name="BEx774N83DXLJZ54Q42PWIJZ2DN1" localSheetId="17" hidden="1">#REF!</x:definedName>
    <x:definedName name="BEx774N83DXLJZ54Q42PWIJZ2DN1" localSheetId="20" hidden="1">#REF!</x:definedName>
    <x:definedName name="BEx774N83DXLJZ54Q42PWIJZ2DN1" hidden="1">#REF!</x:definedName>
    <x:definedName name="BEx779QNIY3061ZV9BR462WKEGRW" localSheetId="17" hidden="1">#REF!</x:definedName>
    <x:definedName name="BEx779QNIY3061ZV9BR462WKEGRW" localSheetId="20" hidden="1">#REF!</x:definedName>
    <x:definedName name="BEx779QNIY3061ZV9BR462WKEGRW" hidden="1">#REF!</x:definedName>
    <x:definedName name="BEx77G19QU9A95CNHE6QMVSQR2T3" localSheetId="20" hidden="1">#REF!</x:definedName>
    <x:definedName name="BEx77G19QU9A95CNHE6QMVSQR2T3" hidden="1">#REF!</x:definedName>
    <x:definedName name="BEx77NIZM6XEWOV6EXQU2UG5MSUR" localSheetId="9" hidden="1">#REF!</x:definedName>
    <x:definedName name="BEx77NIZM6XEWOV6EXQU2UG5MSUR" localSheetId="20" hidden="1">#REF!</x:definedName>
    <x:definedName name="BEx77NIZM6XEWOV6EXQU2UG5MSUR" hidden="1">#REF!</x:definedName>
    <x:definedName name="BEx77P0S3GVMS7BJUL9OWUGJ1B02" localSheetId="15" hidden="1">#REF!</x:definedName>
    <x:definedName name="BEx77P0S3GVMS7BJUL9OWUGJ1B02" localSheetId="16" hidden="1">#REF!</x:definedName>
    <x:definedName name="BEx77P0S3GVMS7BJUL9OWUGJ1B02" localSheetId="17" hidden="1">#REF!</x:definedName>
    <x:definedName name="BEx77P0S3GVMS7BJUL9OWUGJ1B02" localSheetId="20" hidden="1">#REF!</x:definedName>
    <x:definedName name="BEx77P0S3GVMS7BJUL9OWUGJ1B02" hidden="1">#REF!</x:definedName>
    <x:definedName name="BEx77P69SYJJ2S37W7MAD4IWKUO4" localSheetId="17" hidden="1">#REF!</x:definedName>
    <x:definedName name="BEx77P69SYJJ2S37W7MAD4IWKUO4" localSheetId="20" hidden="1">#REF!</x:definedName>
    <x:definedName name="BEx77P69SYJJ2S37W7MAD4IWKUO4" hidden="1">#REF!</x:definedName>
    <x:definedName name="BEx77QDESURI6WW5582YXSK3A972" localSheetId="17" hidden="1">#REF!</x:definedName>
    <x:definedName name="BEx77QDESURI6WW5582YXSK3A972" localSheetId="20" hidden="1">#REF!</x:definedName>
    <x:definedName name="BEx77QDESURI6WW5582YXSK3A972" hidden="1">#REF!</x:definedName>
    <x:definedName name="BEx77U9O8O8ZI1JB5ZFCC25C06DJ" localSheetId="20" hidden="1">#REF!</x:definedName>
    <x:definedName name="BEx77U9O8O8ZI1JB5ZFCC25C06DJ" hidden="1">#REF!</x:definedName>
    <x:definedName name="BEx77VBI9XOPFHKEWU5EHQ9J675Y" localSheetId="20" hidden="1">#REF!</x:definedName>
    <x:definedName name="BEx77VBI9XOPFHKEWU5EHQ9J675Y" hidden="1">#REF!</x:definedName>
    <x:definedName name="BEx7809GQOCLHSNH95VOYIX7P1TV" localSheetId="20" hidden="1">#REF!</x:definedName>
    <x:definedName name="BEx7809GQOCLHSNH95VOYIX7P1TV" hidden="1">#REF!</x:definedName>
    <x:definedName name="BEx780K8XAXUHGVZGZWQ74DK4CI3" localSheetId="20" hidden="1">#REF!</x:definedName>
    <x:definedName name="BEx780K8XAXUHGVZGZWQ74DK4CI3" hidden="1">#REF!</x:definedName>
    <x:definedName name="BEx78226TN58UE0CTY98YEDU0LSL" localSheetId="20" hidden="1">#REF!</x:definedName>
    <x:definedName name="BEx78226TN58UE0CTY98YEDU0LSL" hidden="1">#REF!</x:definedName>
    <x:definedName name="BEx787GF57Y7X323F3OTRWSGH7HZ" localSheetId="20" hidden="1">#REF!</x:definedName>
    <x:definedName name="BEx787GF57Y7X323F3OTRWSGH7HZ" hidden="1">#REF!</x:definedName>
    <x:definedName name="BEx7881ZZBWHRAX6W2GY19J8MGEQ" localSheetId="20" hidden="1">#REF!</x:definedName>
    <x:definedName name="BEx7881ZZBWHRAX6W2GY19J8MGEQ" hidden="1">#REF!</x:definedName>
    <x:definedName name="BEx78HHRIWDLHQX2LG0HWFRYEL1T" localSheetId="20" hidden="1">#REF!</x:definedName>
    <x:definedName name="BEx78HHRIWDLHQX2LG0HWFRYEL1T" hidden="1">#REF!</x:definedName>
    <x:definedName name="BEx78LE2GHJ4PVWT3ULLA2J3TY1V" localSheetId="20" hidden="1">#REF!</x:definedName>
    <x:definedName name="BEx78LE2GHJ4PVWT3ULLA2J3TY1V" hidden="1">#REF!</x:definedName>
    <x:definedName name="BEx78QMXZ2P1ZB3HJ9O50DWHCMXR" localSheetId="20" hidden="1">#REF!</x:definedName>
    <x:definedName name="BEx78QMXZ2P1ZB3HJ9O50DWHCMXR" hidden="1">#REF!</x:definedName>
    <x:definedName name="BEx78SFO5VR28677DWZEMDN7G86X" localSheetId="20" hidden="1">#REF!</x:definedName>
    <x:definedName name="BEx78SFO5VR28677DWZEMDN7G86X" hidden="1">#REF!</x:definedName>
    <x:definedName name="BEx78SFOYH1Z0ZDTO47W2M60TW6K" localSheetId="20" hidden="1">#REF!</x:definedName>
    <x:definedName name="BEx78SFOYH1Z0ZDTO47W2M60TW6K" hidden="1">#REF!</x:definedName>
    <x:definedName name="BEx79APUP133FLMIO8AZJFIIYD1L" localSheetId="20" hidden="1">#REF!</x:definedName>
    <x:definedName name="BEx79APUP133FLMIO8AZJFIIYD1L" hidden="1">#REF!</x:definedName>
    <x:definedName name="BEx79JK3E6JO8MX4O35A5G8NZCC8" localSheetId="20" hidden="1">#REF!</x:definedName>
    <x:definedName name="BEx79JK3E6JO8MX4O35A5G8NZCC8" hidden="1">#REF!</x:definedName>
    <x:definedName name="BEx79OCP4HQ6XP8EWNGEUDLOZBBS" localSheetId="20" hidden="1">#REF!</x:definedName>
    <x:definedName name="BEx79OCP4HQ6XP8EWNGEUDLOZBBS" hidden="1">#REF!</x:definedName>
    <x:definedName name="BEx79SEAYKUZB0H4LYBCD6WWJBG2" localSheetId="20" hidden="1">#REF!</x:definedName>
    <x:definedName name="BEx79SEAYKUZB0H4LYBCD6WWJBG2" hidden="1">#REF!</x:definedName>
    <x:definedName name="BEx79SJRHTLS9PYM69O9BWW1FMJK" localSheetId="20" hidden="1">#REF!</x:definedName>
    <x:definedName name="BEx79SJRHTLS9PYM69O9BWW1FMJK" hidden="1">#REF!</x:definedName>
    <x:definedName name="BEx79YJJLBELICW9F9FRYSCQ101L" localSheetId="20" hidden="1">#REF!</x:definedName>
    <x:definedName name="BEx79YJJLBELICW9F9FRYSCQ101L" hidden="1">#REF!</x:definedName>
    <x:definedName name="BEx79YUC7B0V77FSBGIRCY1BR4VK" localSheetId="20" hidden="1">#REF!</x:definedName>
    <x:definedName name="BEx79YUC7B0V77FSBGIRCY1BR4VK" hidden="1">#REF!</x:definedName>
    <x:definedName name="BEx7A06T3RC2891FUX05G3QPRAUE" localSheetId="20" hidden="1">#REF!</x:definedName>
    <x:definedName name="BEx7A06T3RC2891FUX05G3QPRAUE" hidden="1">#REF!</x:definedName>
    <x:definedName name="BEx7A18OPKC61FNESSBTAXMF8AW7" localSheetId="20" hidden="1">#REF!</x:definedName>
    <x:definedName name="BEx7A18OPKC61FNESSBTAXMF8AW7" hidden="1">#REF!</x:definedName>
    <x:definedName name="BEx7A1DZ3ACKTQDO9ELXW44GL8Y2" localSheetId="9" hidden="1">#REF!</x:definedName>
    <x:definedName name="BEx7A1DZ3ACKTQDO9ELXW44GL8Y2" localSheetId="20" hidden="1">#REF!</x:definedName>
    <x:definedName name="BEx7A1DZ3ACKTQDO9ELXW44GL8Y2" hidden="1">#REF!</x:definedName>
    <x:definedName name="BEx7A7DRZSSF2EG6JQH27X93U90I" localSheetId="15" hidden="1">#REF!</x:definedName>
    <x:definedName name="BEx7A7DRZSSF2EG6JQH27X93U90I" localSheetId="16" hidden="1">#REF!</x:definedName>
    <x:definedName name="BEx7A7DRZSSF2EG6JQH27X93U90I" localSheetId="17" hidden="1">#REF!</x:definedName>
    <x:definedName name="BEx7A7DRZSSF2EG6JQH27X93U90I" localSheetId="20" hidden="1">#REF!</x:definedName>
    <x:definedName name="BEx7A7DRZSSF2EG6JQH27X93U90I" hidden="1">#REF!</x:definedName>
    <x:definedName name="BEx7A9S3JA1X7FH4CFSQLTZC4691" localSheetId="17" hidden="1">#REF!</x:definedName>
    <x:definedName name="BEx7A9S3JA1X7FH4CFSQLTZC4691" localSheetId="20" hidden="1">#REF!</x:definedName>
    <x:definedName name="BEx7A9S3JA1X7FH4CFSQLTZC4691" hidden="1">#REF!</x:definedName>
    <x:definedName name="BEx7ABA2C9IWH5VSLVLLLCY62161" localSheetId="17" hidden="1">#REF!</x:definedName>
    <x:definedName name="BEx7ABA2C9IWH5VSLVLLLCY62161" localSheetId="20" hidden="1">#REF!</x:definedName>
    <x:definedName name="BEx7ABA2C9IWH5VSLVLLLCY62161" hidden="1">#REF!</x:definedName>
    <x:definedName name="BEx7AE4LPLX8N85BYB0WCO5S7ZPV" localSheetId="20" hidden="1">#REF!</x:definedName>
    <x:definedName name="BEx7AE4LPLX8N85BYB0WCO5S7ZPV" hidden="1">#REF!</x:definedName>
    <x:definedName name="BEx7AJ81S7N0ZOX5HWUXTT04D8KK" localSheetId="9" hidden="1">#REF!</x:definedName>
    <x:definedName name="BEx7AJ81S7N0ZOX5HWUXTT04D8KK" localSheetId="20" hidden="1">#REF!</x:definedName>
    <x:definedName name="BEx7AJ81S7N0ZOX5HWUXTT04D8KK" hidden="1">#REF!</x:definedName>
    <x:definedName name="BEx7AQKAXA50BVHLEWZFVHEFM6BR" localSheetId="15" hidden="1">#REF!</x:definedName>
    <x:definedName name="BEx7AQKAXA50BVHLEWZFVHEFM6BR" localSheetId="16" hidden="1">#REF!</x:definedName>
    <x:definedName name="BEx7AQKAXA50BVHLEWZFVHEFM6BR" localSheetId="17" hidden="1">#REF!</x:definedName>
    <x:definedName name="BEx7AQKAXA50BVHLEWZFVHEFM6BR" localSheetId="20" hidden="1">#REF!</x:definedName>
    <x:definedName name="BEx7AQKAXA50BVHLEWZFVHEFM6BR" hidden="1">#REF!</x:definedName>
    <x:definedName name="BEx7ASD1I654MEDCO6GGWA95PXSC" localSheetId="17" hidden="1">#REF!</x:definedName>
    <x:definedName name="BEx7ASD1I654MEDCO6GGWA95PXSC" localSheetId="20" hidden="1">#REF!</x:definedName>
    <x:definedName name="BEx7ASD1I654MEDCO6GGWA95PXSC" hidden="1">#REF!</x:definedName>
    <x:definedName name="BEx7AVCX9S5RJP3NSZ4QM4E6ERDT" localSheetId="17" hidden="1">#REF!</x:definedName>
    <x:definedName name="BEx7AVCX9S5RJP3NSZ4QM4E6ERDT" localSheetId="20" hidden="1">#REF!</x:definedName>
    <x:definedName name="BEx7AVCX9S5RJP3NSZ4QM4E6ERDT" hidden="1">#REF!</x:definedName>
    <x:definedName name="BEx7AVT704ZMAOMB9JGPZ6LXHSQG" localSheetId="20" hidden="1">#REF!</x:definedName>
    <x:definedName name="BEx7AVT704ZMAOMB9JGPZ6LXHSQG" hidden="1">#REF!</x:definedName>
    <x:definedName name="BEx7AVYIGP0930MV5JEBWRYCJN68" localSheetId="20" hidden="1">#REF!</x:definedName>
    <x:definedName name="BEx7AVYIGP0930MV5JEBWRYCJN68" hidden="1">#REF!</x:definedName>
    <x:definedName name="BEx7B6LH6917TXOSAAQ6U7HVF018" localSheetId="20" hidden="1">#REF!</x:definedName>
    <x:definedName name="BEx7B6LH6917TXOSAAQ6U7HVF018" hidden="1">#REF!</x:definedName>
    <x:definedName name="BEx7BPXFZXJ79FQ0E8AQE21PGVHA" localSheetId="20" hidden="1">#REF!</x:definedName>
    <x:definedName name="BEx7BPXFZXJ79FQ0E8AQE21PGVHA" hidden="1">#REF!</x:definedName>
    <x:definedName name="BEx7C04AM39DQMC1TIX7CFZ2ADHX" localSheetId="20" hidden="1">#REF!</x:definedName>
    <x:definedName name="BEx7C04AM39DQMC1TIX7CFZ2ADHX" hidden="1">#REF!</x:definedName>
    <x:definedName name="BEx7C1RKPVBM823KIGN85C8NOGLB" localSheetId="20" hidden="1">#REF!</x:definedName>
    <x:definedName name="BEx7C1RKPVBM823KIGN85C8NOGLB" hidden="1">#REF!</x:definedName>
    <x:definedName name="BEx7C40F0PQURHPI6YQ39NFIR86Z" localSheetId="20" hidden="1">#REF!</x:definedName>
    <x:definedName name="BEx7C40F0PQURHPI6YQ39NFIR86Z" hidden="1">#REF!</x:definedName>
    <x:definedName name="BEx7C93VR7SYRIJS1JO8YZKSFAW9" localSheetId="20" hidden="1">#REF!</x:definedName>
    <x:definedName name="BEx7C93VR7SYRIJS1JO8YZKSFAW9" hidden="1">#REF!</x:definedName>
    <x:definedName name="BEx7CCPC6R1KQQZ2JQU6EFI1G0RM" localSheetId="20" hidden="1">#REF!</x:definedName>
    <x:definedName name="BEx7CCPC6R1KQQZ2JQU6EFI1G0RM" hidden="1">#REF!</x:definedName>
    <x:definedName name="BEx7CDAXF5MHW62MV0JHIEM92MPI" localSheetId="20" hidden="1">#REF!</x:definedName>
    <x:definedName name="BEx7CDAXF5MHW62MV0JHIEM92MPI" hidden="1">#REF!</x:definedName>
    <x:definedName name="BEx7CIJST9GLS2QD383UK7VUDTGL" localSheetId="20" hidden="1">#REF!</x:definedName>
    <x:definedName name="BEx7CIJST9GLS2QD383UK7VUDTGL" hidden="1">#REF!</x:definedName>
    <x:definedName name="BEx7CN1OPV8F04BRSJJSWFTXJAD5" localSheetId="20" hidden="1">#REF!</x:definedName>
    <x:definedName name="BEx7CN1OPV8F04BRSJJSWFTXJAD5" hidden="1">#REF!</x:definedName>
    <x:definedName name="BEx7CO8T2XKC7GHDSYNAWTZ9L7YR" localSheetId="20" hidden="1">#REF!</x:definedName>
    <x:definedName name="BEx7CO8T2XKC7GHDSYNAWTZ9L7YR" hidden="1">#REF!</x:definedName>
    <x:definedName name="BEx7CW1CF00DO8A36UNC2X7K65C2" localSheetId="20" hidden="1">#REF!</x:definedName>
    <x:definedName name="BEx7CW1CF00DO8A36UNC2X7K65C2" hidden="1">#REF!</x:definedName>
    <x:definedName name="BEx7CW6NFRL2P4XWP0MWHIYA97KF" localSheetId="20" hidden="1">#REF!</x:definedName>
    <x:definedName name="BEx7CW6NFRL2P4XWP0MWHIYA97KF" hidden="1">#REF!</x:definedName>
    <x:definedName name="BEx7D5RWKRS4W71J4NZ6ZSFHPKFT" localSheetId="20" hidden="1">#REF!</x:definedName>
    <x:definedName name="BEx7D5RWKRS4W71J4NZ6ZSFHPKFT" hidden="1">#REF!</x:definedName>
    <x:definedName name="BEx7D8H1TPOX1UN17QZYEV7Q58GA" localSheetId="20" hidden="1">#REF!</x:definedName>
    <x:definedName name="BEx7D8H1TPOX1UN17QZYEV7Q58GA" hidden="1">#REF!</x:definedName>
    <x:definedName name="BEx7DGF13H2074LRWFZQ45PZ6JPX" localSheetId="20" hidden="1">#REF!</x:definedName>
    <x:definedName name="BEx7DGF13H2074LRWFZQ45PZ6JPX" hidden="1">#REF!</x:definedName>
    <x:definedName name="BEx7DKWUXEDIISSX4GDD4YYT887F" localSheetId="20" hidden="1">#REF!</x:definedName>
    <x:definedName name="BEx7DKWUXEDIISSX4GDD4YYT887F" hidden="1">#REF!</x:definedName>
    <x:definedName name="BEx7DMUYR2HC26WW7AOB1TULERMB" localSheetId="20" hidden="1">#REF!</x:definedName>
    <x:definedName name="BEx7DMUYR2HC26WW7AOB1TULERMB" hidden="1">#REF!</x:definedName>
    <x:definedName name="BEx7DVJTRV44IMJIBFXELE67SZ7S" localSheetId="20" hidden="1">#REF!</x:definedName>
    <x:definedName name="BEx7DVJTRV44IMJIBFXELE67SZ7S" hidden="1">#REF!</x:definedName>
    <x:definedName name="BEx7DVUMFCI5INHMVFIJ44RTTSTT" localSheetId="20" hidden="1">#REF!</x:definedName>
    <x:definedName name="BEx7DVUMFCI5INHMVFIJ44RTTSTT" hidden="1">#REF!</x:definedName>
    <x:definedName name="BEx7E2QSW841R32GCRO0M9X6GW5L" localSheetId="20" hidden="1">#REF!</x:definedName>
    <x:definedName name="BEx7E2QSW841R32GCRO0M9X6GW5L" hidden="1">#REF!</x:definedName>
    <x:definedName name="BEx7E2QT2U8THYOKBPXONB1B47WH" localSheetId="20" hidden="1">#REF!</x:definedName>
    <x:definedName name="BEx7E2QT2U8THYOKBPXONB1B47WH" hidden="1">#REF!</x:definedName>
    <x:definedName name="BEx7E5QP7W6UKO74F5Y0VJ741HS5" localSheetId="20" hidden="1">#REF!</x:definedName>
    <x:definedName name="BEx7E5QP7W6UKO74F5Y0VJ741HS5" hidden="1">#REF!</x:definedName>
    <x:definedName name="BEx7E6N29HGH3I47AFB2DCS6MVS6" localSheetId="20" hidden="1">#REF!</x:definedName>
    <x:definedName name="BEx7E6N29HGH3I47AFB2DCS6MVS6" hidden="1">#REF!</x:definedName>
    <x:definedName name="BEx7EBA8IYHQKT7IQAOAML660SYA" localSheetId="20" hidden="1">#REF!</x:definedName>
    <x:definedName name="BEx7EBA8IYHQKT7IQAOAML660SYA" hidden="1">#REF!</x:definedName>
    <x:definedName name="BEx7EI6C8MCRZFEQYUBE5FSUTIHK" localSheetId="20" hidden="1">#REF!</x:definedName>
    <x:definedName name="BEx7EI6C8MCRZFEQYUBE5FSUTIHK" hidden="1">#REF!</x:definedName>
    <x:definedName name="BEx7EI6DL1Z6UWLFBXAKVGZTKHWJ" localSheetId="20" hidden="1">#REF!</x:definedName>
    <x:definedName name="BEx7EI6DL1Z6UWLFBXAKVGZTKHWJ" hidden="1">#REF!</x:definedName>
    <x:definedName name="BEx7EQKHX7GZYOLXRDU534TT4H64" localSheetId="20" hidden="1">#REF!</x:definedName>
    <x:definedName name="BEx7EQKHX7GZYOLXRDU534TT4H64" hidden="1">#REF!</x:definedName>
    <x:definedName name="BEx7ETV6L1TM7JSXJIGK3FC6RVZW" localSheetId="20" hidden="1">#REF!</x:definedName>
    <x:definedName name="BEx7ETV6L1TM7JSXJIGK3FC6RVZW" hidden="1">#REF!</x:definedName>
    <x:definedName name="BEx7EV2C287ME9PQ0FIM5QWZ3O9K" localSheetId="20" hidden="1">#REF!</x:definedName>
    <x:definedName name="BEx7EV2C287ME9PQ0FIM5QWZ3O9K" hidden="1">#REF!</x:definedName>
    <x:definedName name="BEx7EWK9GUVV6FXWYIGH0TAI4V2O" localSheetId="20" hidden="1">#REF!</x:definedName>
    <x:definedName name="BEx7EWK9GUVV6FXWYIGH0TAI4V2O" hidden="1">#REF!</x:definedName>
    <x:definedName name="BEx7EYYLHMBYQTH6I377FCQS7CSX" localSheetId="20" hidden="1">#REF!</x:definedName>
    <x:definedName name="BEx7EYYLHMBYQTH6I377FCQS7CSX" hidden="1">#REF!</x:definedName>
    <x:definedName name="BEx7F3R8WBC6E9U65SYE1VCBPKTN" localSheetId="20" hidden="1">#REF!</x:definedName>
    <x:definedName name="BEx7F3R8WBC6E9U65SYE1VCBPKTN" hidden="1">#REF!</x:definedName>
    <x:definedName name="BEx7FCLG1RYI2SNOU1Y2GQZNZSWA" localSheetId="20" hidden="1">#REF!</x:definedName>
    <x:definedName name="BEx7FCLG1RYI2SNOU1Y2GQZNZSWA" hidden="1">#REF!</x:definedName>
    <x:definedName name="BEx7FN32ZGWOAA4TTH79KINTDWR9" localSheetId="20" hidden="1">#REF!</x:definedName>
    <x:definedName name="BEx7FN32ZGWOAA4TTH79KINTDWR9" hidden="1">#REF!</x:definedName>
    <x:definedName name="BEx7G0F5491O5LOO00O1AXXAE24R" localSheetId="20" hidden="1">#REF!</x:definedName>
    <x:definedName name="BEx7G0F5491O5LOO00O1AXXAE24R" hidden="1">#REF!</x:definedName>
    <x:definedName name="BEx7G82CKM3NIY1PHNFK28M09PCH" localSheetId="20" hidden="1">#REF!</x:definedName>
    <x:definedName name="BEx7G82CKM3NIY1PHNFK28M09PCH" hidden="1">#REF!</x:definedName>
    <x:definedName name="BEx7GR3ENYWRXXS5IT0UMEGOLGUH" localSheetId="20" hidden="1">#REF!</x:definedName>
    <x:definedName name="BEx7GR3ENYWRXXS5IT0UMEGOLGUH" hidden="1">#REF!</x:definedName>
    <x:definedName name="BEx7GSAL6P7TASL8MB63RFST1LJL" localSheetId="20" hidden="1">#REF!</x:definedName>
    <x:definedName name="BEx7GSAL6P7TASL8MB63RFST1LJL" hidden="1">#REF!</x:definedName>
    <x:definedName name="BEx7H0JCP7ZU8M0UWQXEBQ8U7WXG" localSheetId="20" hidden="1">#REF!</x:definedName>
    <x:definedName name="BEx7H0JCP7ZU8M0UWQXEBQ8U7WXG" hidden="1">#REF!</x:definedName>
    <x:definedName name="BEx7H0JD6I5I8WQLLWOYWY5YWPQE" localSheetId="20" hidden="1">#REF!</x:definedName>
    <x:definedName name="BEx7H0JD6I5I8WQLLWOYWY5YWPQE" hidden="1">#REF!</x:definedName>
    <x:definedName name="BEx7H14XCXH7WEXEY1HVO53A6AGH" localSheetId="20" hidden="1">#REF!</x:definedName>
    <x:definedName name="BEx7H14XCXH7WEXEY1HVO53A6AGH" hidden="1">#REF!</x:definedName>
    <x:definedName name="BEx7HFTIA8AC8BR8HKIN81VE1SGW" localSheetId="20" hidden="1">#REF!</x:definedName>
    <x:definedName name="BEx7HFTIA8AC8BR8HKIN81VE1SGW" hidden="1">#REF!</x:definedName>
    <x:definedName name="BEx7HGVBEF4LEIF6RC14N3PSU461" localSheetId="20" hidden="1">#REF!</x:definedName>
    <x:definedName name="BEx7HGVBEF4LEIF6RC14N3PSU461" hidden="1">#REF!</x:definedName>
    <x:definedName name="BEx7HNM5QUG90PN1J2VL176TH6KY" localSheetId="20" hidden="1">#REF!</x:definedName>
    <x:definedName name="BEx7HNM5QUG90PN1J2VL176TH6KY" hidden="1">#REF!</x:definedName>
    <x:definedName name="BEx7HQ5T9FZ42QWS09UO4DT42Y0R" localSheetId="20" hidden="1">#REF!</x:definedName>
    <x:definedName name="BEx7HQ5T9FZ42QWS09UO4DT42Y0R" hidden="1">#REF!</x:definedName>
    <x:definedName name="BEx7HRCZE3CVGON1HV07MT5MNDZ3" localSheetId="20" hidden="1">#REF!</x:definedName>
    <x:definedName name="BEx7HRCZE3CVGON1HV07MT5MNDZ3" hidden="1">#REF!</x:definedName>
    <x:definedName name="BEx7HWGE2CANG5M17X4C8YNC3N8F" localSheetId="20" hidden="1">#REF!</x:definedName>
    <x:definedName name="BEx7HWGE2CANG5M17X4C8YNC3N8F" hidden="1">#REF!</x:definedName>
    <x:definedName name="BEx7I8FZ96C5JAHXS18ZV0912LZP" localSheetId="20" hidden="1">#REF!</x:definedName>
    <x:definedName name="BEx7I8FZ96C5JAHXS18ZV0912LZP" hidden="1">#REF!</x:definedName>
    <x:definedName name="BEx7IBVYN47SFZIA0K4MDKQZNN9V" localSheetId="20" hidden="1">#REF!</x:definedName>
    <x:definedName name="BEx7IBVYN47SFZIA0K4MDKQZNN9V" hidden="1">#REF!</x:definedName>
    <x:definedName name="BEx7IJOI6V63WKXYU6YTHPHUSP7U" localSheetId="20" hidden="1">#REF!</x:definedName>
    <x:definedName name="BEx7IJOI6V63WKXYU6YTHPHUSP7U" hidden="1">#REF!</x:definedName>
    <x:definedName name="BEx7IRRUY5JMPVVS2G8ZTVLVF9H8" localSheetId="20" hidden="1">#REF!</x:definedName>
    <x:definedName name="BEx7IRRUY5JMPVVS2G8ZTVLVF9H8" hidden="1">#REF!</x:definedName>
    <x:definedName name="BEx7IV2IJ5WT7UC0UG7WP0WF2JZI" localSheetId="20" hidden="1">#REF!</x:definedName>
    <x:definedName name="BEx7IV2IJ5WT7UC0UG7WP0WF2JZI" hidden="1">#REF!</x:definedName>
    <x:definedName name="BEx7IXGU74GE5E4S6W4Z13AR092Y" localSheetId="20" hidden="1">#REF!</x:definedName>
    <x:definedName name="BEx7IXGU74GE5E4S6W4Z13AR092Y" hidden="1">#REF!</x:definedName>
    <x:definedName name="BEx7J4YL8Q3BI1MLH16YYQ18IJRD" localSheetId="20" hidden="1">#REF!</x:definedName>
    <x:definedName name="BEx7J4YL8Q3BI1MLH16YYQ18IJRD" hidden="1">#REF!</x:definedName>
    <x:definedName name="BEx7J7CWKB4WKZAQMK3Z0S9GSOSM" localSheetId="20" hidden="1">#REF!</x:definedName>
    <x:definedName name="BEx7J7CWKB4WKZAQMK3Z0S9GSOSM" hidden="1">#REF!</x:definedName>
    <x:definedName name="BEx7JH3HGBPI07OHZ5LFYK0UFZQR" localSheetId="20" hidden="1">#REF!</x:definedName>
    <x:definedName name="BEx7JH3HGBPI07OHZ5LFYK0UFZQR" hidden="1">#REF!</x:definedName>
    <x:definedName name="BEx7JV194190CNM6WWGQ3UBJ3CHH" localSheetId="20" hidden="1">#REF!</x:definedName>
    <x:definedName name="BEx7JV194190CNM6WWGQ3UBJ3CHH" hidden="1">#REF!</x:definedName>
    <x:definedName name="BEx7JZJ4XFUATU0PG7083JPTXG4K" localSheetId="20" hidden="1">#REF!</x:definedName>
    <x:definedName name="BEx7JZJ4XFUATU0PG7083JPTXG4K" hidden="1">#REF!</x:definedName>
    <x:definedName name="BEx7K469BHM1J8L2PEX3Z5HEMTCE" localSheetId="20" hidden="1">#REF!</x:definedName>
    <x:definedName name="BEx7K469BHM1J8L2PEX3Z5HEMTCE" hidden="1">#REF!</x:definedName>
    <x:definedName name="BEx7K7GZ607XQOGB81A1HINBTGOZ" localSheetId="20" hidden="1">#REF!</x:definedName>
    <x:definedName name="BEx7K7GZ607XQOGB81A1HINBTGOZ" hidden="1">#REF!</x:definedName>
    <x:definedName name="BEx7KEYPBDXSNROH8M6CDCBN6B50" localSheetId="20" hidden="1">#REF!</x:definedName>
    <x:definedName name="BEx7KEYPBDXSNROH8M6CDCBN6B50" hidden="1">#REF!</x:definedName>
    <x:definedName name="BEx7KMGGB2E6YDRM0M7DPVYH3ADI" localSheetId="9" hidden="1">#REF!</x:definedName>
    <x:definedName name="BEx7KMGGB2E6YDRM0M7DPVYH3ADI" localSheetId="20" hidden="1">#REF!</x:definedName>
    <x:definedName name="BEx7KMGGB2E6YDRM0M7DPVYH3ADI" hidden="1">#REF!</x:definedName>
    <x:definedName name="BEx7KR92AZ8OH3I7N51J8AU9LRP3" localSheetId="15" hidden="1">#REF!</x:definedName>
    <x:definedName name="BEx7KR92AZ8OH3I7N51J8AU9LRP3" localSheetId="16" hidden="1">#REF!</x:definedName>
    <x:definedName name="BEx7KR92AZ8OH3I7N51J8AU9LRP3" localSheetId="17" hidden="1">#REF!</x:definedName>
    <x:definedName name="BEx7KR92AZ8OH3I7N51J8AU9LRP3" localSheetId="20" hidden="1">#REF!</x:definedName>
    <x:definedName name="BEx7KR92AZ8OH3I7N51J8AU9LRP3" hidden="1">#REF!</x:definedName>
    <x:definedName name="BEx7KSAS8BZT6H8OQCZ5DNSTMO07" localSheetId="17" hidden="1">#REF!</x:definedName>
    <x:definedName name="BEx7KSAS8BZT6H8OQCZ5DNSTMO07" localSheetId="20" hidden="1">#REF!</x:definedName>
    <x:definedName name="BEx7KSAS8BZT6H8OQCZ5DNSTMO07" hidden="1">#REF!</x:definedName>
    <x:definedName name="BEx7KWHTBD21COXVI4HNEQH0Z3L8" localSheetId="17" hidden="1">#REF!</x:definedName>
    <x:definedName name="BEx7KWHTBD21COXVI4HNEQH0Z3L8" localSheetId="20" hidden="1">#REF!</x:definedName>
    <x:definedName name="BEx7KWHTBD21COXVI4HNEQH0Z3L8" hidden="1">#REF!</x:definedName>
    <x:definedName name="BEx7KWY24UYSDR57WCCVR4KEHE7U" localSheetId="20" hidden="1">#REF!</x:definedName>
    <x:definedName name="BEx7KWY24UYSDR57WCCVR4KEHE7U" hidden="1">#REF!</x:definedName>
    <x:definedName name="BEx7KXUGRMRSUXCM97Z7VRZQ9JH2" localSheetId="20" hidden="1">#REF!</x:definedName>
    <x:definedName name="BEx7KXUGRMRSUXCM97Z7VRZQ9JH2" hidden="1">#REF!</x:definedName>
    <x:definedName name="BEx7L21IQVP1N1TTQLRMANSSLSLE" localSheetId="20" hidden="1">#REF!</x:definedName>
    <x:definedName name="BEx7L21IQVP1N1TTQLRMANSSLSLE" hidden="1">#REF!</x:definedName>
    <x:definedName name="BEx7L5C6U8MP6IZ67BD649WQYJEK" localSheetId="20" hidden="1">#REF!</x:definedName>
    <x:definedName name="BEx7L5C6U8MP6IZ67BD649WQYJEK" hidden="1">#REF!</x:definedName>
    <x:definedName name="BEx7L7QID2UUN1F4435LIWAW8DV3" localSheetId="20" hidden="1">#REF!</x:definedName>
    <x:definedName name="BEx7L7QID2UUN1F4435LIWAW8DV3" hidden="1">#REF!</x:definedName>
    <x:definedName name="BEx7L8HEYEVTATR0OG5JJO647KNI" localSheetId="20" hidden="1">#REF!</x:definedName>
    <x:definedName name="BEx7L8HEYEVTATR0OG5JJO647KNI" hidden="1">#REF!</x:definedName>
    <x:definedName name="BEx7L8XOV64OMS15ZFURFEUXLMWF" localSheetId="20" hidden="1">#REF!</x:definedName>
    <x:definedName name="BEx7L8XOV64OMS15ZFURFEUXLMWF" hidden="1">#REF!</x:definedName>
    <x:definedName name="BEx7LJVFQACL9F4DRS9YZQ9R2N30" localSheetId="20" hidden="1">#REF!</x:definedName>
    <x:definedName name="BEx7LJVFQACL9F4DRS9YZQ9R2N30" hidden="1">#REF!</x:definedName>
    <x:definedName name="BEx7LZ0D7JSY0VK5FBGMZE26ZKFJ" localSheetId="9" hidden="1">#REF!</x:definedName>
    <x:definedName name="BEx7LZ0D7JSY0VK5FBGMZE26ZKFJ" localSheetId="20" hidden="1">#REF!</x:definedName>
    <x:definedName name="BEx7LZ0D7JSY0VK5FBGMZE26ZKFJ" hidden="1">#REF!</x:definedName>
    <x:definedName name="BEx7MAUI1JJFDIJGDW4RWY5384LY" localSheetId="15" hidden="1">#REF!</x:definedName>
    <x:definedName name="BEx7MAUI1JJFDIJGDW4RWY5384LY" localSheetId="16" hidden="1">#REF!</x:definedName>
    <x:definedName name="BEx7MAUI1JJFDIJGDW4RWY5384LY" localSheetId="17" hidden="1">#REF!</x:definedName>
    <x:definedName name="BEx7MAUI1JJFDIJGDW4RWY5384LY" localSheetId="20" hidden="1">#REF!</x:definedName>
    <x:definedName name="BEx7MAUI1JJFDIJGDW4RWY5384LY" hidden="1">#REF!</x:definedName>
    <x:definedName name="BEx7MJZO3UKAMJ53UWOJ5ZD4GGMQ" localSheetId="17" hidden="1">#REF!</x:definedName>
    <x:definedName name="BEx7MJZO3UKAMJ53UWOJ5ZD4GGMQ" localSheetId="20" hidden="1">#REF!</x:definedName>
    <x:definedName name="BEx7MJZO3UKAMJ53UWOJ5ZD4GGMQ" hidden="1">#REF!</x:definedName>
    <x:definedName name="BEx7MQ4RBQK32VUVPFRBYN76KSOD" localSheetId="17" hidden="1">#REF!</x:definedName>
    <x:definedName name="BEx7MQ4RBQK32VUVPFRBYN76KSOD" localSheetId="20" hidden="1">#REF!</x:definedName>
    <x:definedName name="BEx7MQ4RBQK32VUVPFRBYN76KSOD" hidden="1">#REF!</x:definedName>
    <x:definedName name="BEx7MT4MFNXIVQGAT6D971GZW7CA" localSheetId="20" hidden="1">#REF!</x:definedName>
    <x:definedName name="BEx7MT4MFNXIVQGAT6D971GZW7CA" hidden="1">#REF!</x:definedName>
    <x:definedName name="BEx7NE3X8Z6J8PMTHDO51G0HICD5" localSheetId="20" hidden="1">#REF!</x:definedName>
    <x:definedName name="BEx7NE3X8Z6J8PMTHDO51G0HICD5" hidden="1">#REF!</x:definedName>
    <x:definedName name="BEx7NI062THZAM6I8AJWTFJL91CS" localSheetId="20" hidden="1">#REF!</x:definedName>
    <x:definedName name="BEx7NI062THZAM6I8AJWTFJL91CS" hidden="1">#REF!</x:definedName>
    <x:definedName name="BEx8Z3M9Z5VD3MZ8TD1F5M49MOTD" localSheetId="20" hidden="1">#REF!</x:definedName>
    <x:definedName name="BEx8Z3M9Z5VD3MZ8TD1F5M49MOTD" hidden="1">#REF!</x:definedName>
    <x:definedName name="BEx8ZCWSI30U7NSNHLBK5HV2J2EN" localSheetId="20" hidden="1">#REF!</x:definedName>
    <x:definedName name="BEx8ZCWSI30U7NSNHLBK5HV2J2EN" hidden="1">#REF!</x:definedName>
    <x:definedName name="BEx904S75BPRYMHF0083JF7ES4NG" localSheetId="20" hidden="1">#REF!</x:definedName>
    <x:definedName name="BEx904S75BPRYMHF0083JF7ES4NG" hidden="1">#REF!</x:definedName>
    <x:definedName name="BEx90EZ2HAURBQ5I4V6WD6NYD0AQ" localSheetId="20" hidden="1">#REF!</x:definedName>
    <x:definedName name="BEx90EZ2HAURBQ5I4V6WD6NYD0AQ" hidden="1">#REF!</x:definedName>
    <x:definedName name="BEx90H2KA91ZVRIJCDN62HJVKQWC" localSheetId="20" hidden="1">#REF!</x:definedName>
    <x:definedName name="BEx90H2KA91ZVRIJCDN62HJVKQWC" hidden="1">#REF!</x:definedName>
    <x:definedName name="BEx90HDD4RWF7JZGA8GCGG7D63MG" localSheetId="20" hidden="1">#REF!</x:definedName>
    <x:definedName name="BEx90HDD4RWF7JZGA8GCGG7D63MG" hidden="1">#REF!</x:definedName>
    <x:definedName name="BEx90VGH5H09ON2QXYC9WIIEU98T" localSheetId="20" hidden="1">#REF!</x:definedName>
    <x:definedName name="BEx90VGH5H09ON2QXYC9WIIEU98T" hidden="1">#REF!</x:definedName>
    <x:definedName name="BEx911LKH78Q9WUWXLOQFEL59ITN" localSheetId="20" hidden="1">#REF!</x:definedName>
    <x:definedName name="BEx911LKH78Q9WUWXLOQFEL59ITN" hidden="1">#REF!</x:definedName>
    <x:definedName name="BEx911WE3W1AI7TEJHN5ROFMFVQ8" localSheetId="9" hidden="1">#REF!</x:definedName>
    <x:definedName name="BEx911WE3W1AI7TEJHN5ROFMFVQ8" localSheetId="20" hidden="1">#REF!</x:definedName>
    <x:definedName name="BEx911WE3W1AI7TEJHN5ROFMFVQ8" hidden="1">#REF!</x:definedName>
    <x:definedName name="BEx9175B70QXYAU5A8DJPGZQ46L9" localSheetId="15" hidden="1">#REF!</x:definedName>
    <x:definedName name="BEx9175B70QXYAU5A8DJPGZQ46L9" localSheetId="16" hidden="1">#REF!</x:definedName>
    <x:definedName name="BEx9175B70QXYAU5A8DJPGZQ46L9" localSheetId="17" hidden="1">#REF!</x:definedName>
    <x:definedName name="BEx9175B70QXYAU5A8DJPGZQ46L9" localSheetId="20" hidden="1">#REF!</x:definedName>
    <x:definedName name="BEx9175B70QXYAU5A8DJPGZQ46L9" hidden="1">#REF!</x:definedName>
    <x:definedName name="BEx917QTZAYKMWFVDPZEDX8FH1J3" localSheetId="17" hidden="1">#REF!</x:definedName>
    <x:definedName name="BEx917QTZAYKMWFVDPZEDX8FH1J3" localSheetId="20" hidden="1">#REF!</x:definedName>
    <x:definedName name="BEx917QTZAYKMWFVDPZEDX8FH1J3" hidden="1">#REF!</x:definedName>
    <x:definedName name="BEx91AQQRTV87AO27VWHSFZAD4ZR" localSheetId="17" hidden="1">#REF!</x:definedName>
    <x:definedName name="BEx91AQQRTV87AO27VWHSFZAD4ZR" localSheetId="20" hidden="1">#REF!</x:definedName>
    <x:definedName name="BEx91AQQRTV87AO27VWHSFZAD4ZR" hidden="1">#REF!</x:definedName>
    <x:definedName name="BEx91FU57YXJK7RHMFDKKYY2JFS7" localSheetId="20" hidden="1">#REF!</x:definedName>
    <x:definedName name="BEx91FU57YXJK7RHMFDKKYY2JFS7" hidden="1">#REF!</x:definedName>
    <x:definedName name="BEx91KXLTRYJVT47UU2JUUFNKFUT" localSheetId="20" hidden="1">#REF!</x:definedName>
    <x:definedName name="BEx91KXLTRYJVT47UU2JUUFNKFUT" hidden="1">#REF!</x:definedName>
    <x:definedName name="BEx91L8FLL5CWLA2CDHKCOMGVDZN" localSheetId="20" hidden="1">#REF!</x:definedName>
    <x:definedName name="BEx91L8FLL5CWLA2CDHKCOMGVDZN" hidden="1">#REF!</x:definedName>
    <x:definedName name="BEx91OTVH9ZDBC3QTORU8RZX4EOC" localSheetId="20" hidden="1">#REF!</x:definedName>
    <x:definedName name="BEx91OTVH9ZDBC3QTORU8RZX4EOC" hidden="1">#REF!</x:definedName>
    <x:definedName name="BEx91QH5JRZKQP1GPN2SQMR3CKAG" localSheetId="20" hidden="1">#REF!</x:definedName>
    <x:definedName name="BEx91QH5JRZKQP1GPN2SQMR3CKAG" hidden="1">#REF!</x:definedName>
    <x:definedName name="BEx91ROALDNHO7FI4X8L61RH4UJE" localSheetId="20" hidden="1">#REF!</x:definedName>
    <x:definedName name="BEx91ROALDNHO7FI4X8L61RH4UJE" hidden="1">#REF!</x:definedName>
    <x:definedName name="BEx91TMID71GVYH0U16QM1RV3PX0" localSheetId="20" hidden="1">#REF!</x:definedName>
    <x:definedName name="BEx91TMID71GVYH0U16QM1RV3PX0" hidden="1">#REF!</x:definedName>
    <x:definedName name="BEx91VF2D78PAF337E3L2L81K9W2" localSheetId="20" hidden="1">#REF!</x:definedName>
    <x:definedName name="BEx91VF2D78PAF337E3L2L81K9W2" hidden="1">#REF!</x:definedName>
    <x:definedName name="BEx920O0C4FBKNO2WASY82KSAGWC" localSheetId="20" hidden="1">#REF!</x:definedName>
    <x:definedName name="BEx920O0C4FBKNO2WASY82KSAGWC" hidden="1">#REF!</x:definedName>
    <x:definedName name="BEx921PNZ46VORG2VRMWREWIC0SE" localSheetId="20" hidden="1">#REF!</x:definedName>
    <x:definedName name="BEx921PNZ46VORG2VRMWREWIC0SE" hidden="1">#REF!</x:definedName>
    <x:definedName name="BEx929YGVS1SWUVBOM0JDPJFRIAE" localSheetId="20" hidden="1">#REF!</x:definedName>
    <x:definedName name="BEx929YGVS1SWUVBOM0JDPJFRIAE" hidden="1">#REF!</x:definedName>
    <x:definedName name="BEx92DPEKL5WM5A3CN8674JI0PR3" localSheetId="20" hidden="1">#REF!</x:definedName>
    <x:definedName name="BEx92DPEKL5WM5A3CN8674JI0PR3" hidden="1">#REF!</x:definedName>
    <x:definedName name="BEx92ER2RMY93TZK0D9L9T3H0GI5" localSheetId="20" hidden="1">#REF!</x:definedName>
    <x:definedName name="BEx92ER2RMY93TZK0D9L9T3H0GI5" hidden="1">#REF!</x:definedName>
    <x:definedName name="BEx92FI04PJT4LI23KKIHRXWJDTT" localSheetId="20" hidden="1">#REF!</x:definedName>
    <x:definedName name="BEx92FI04PJT4LI23KKIHRXWJDTT" hidden="1">#REF!</x:definedName>
    <x:definedName name="BEx92HR14HQ9D5JXCSPA4SS4RT62" localSheetId="20" hidden="1">#REF!</x:definedName>
    <x:definedName name="BEx92HR14HQ9D5JXCSPA4SS4RT62" hidden="1">#REF!</x:definedName>
    <x:definedName name="BEx92HWA2D6A5EX9MFG68G0NOMSN" localSheetId="20" hidden="1">#REF!</x:definedName>
    <x:definedName name="BEx92HWA2D6A5EX9MFG68G0NOMSN" hidden="1">#REF!</x:definedName>
    <x:definedName name="BEx92PUBDIXAU1FW5ZAXECMAU0LN" localSheetId="20" hidden="1">#REF!</x:definedName>
    <x:definedName name="BEx92PUBDIXAU1FW5ZAXECMAU0LN" hidden="1">#REF!</x:definedName>
    <x:definedName name="BEx92S8MHFFIVRQ2YSHZNQGOFUHD" localSheetId="20" hidden="1">#REF!</x:definedName>
    <x:definedName name="BEx92S8MHFFIVRQ2YSHZNQGOFUHD" hidden="1">#REF!</x:definedName>
    <x:definedName name="BEx9318BWFQZC3NQS37Q6XU3D425" localSheetId="20" hidden="1">#REF!</x:definedName>
    <x:definedName name="BEx9318BWFQZC3NQS37Q6XU3D425" hidden="1">#REF!</x:definedName>
    <x:definedName name="BEx93B9OULL2YGC896XXYAAJSTRK" localSheetId="20" hidden="1">#REF!</x:definedName>
    <x:definedName name="BEx93B9OULL2YGC896XXYAAJSTRK" hidden="1">#REF!</x:definedName>
    <x:definedName name="BEx93FRKF99NRT3LH99UTIH7AAYF" localSheetId="20" hidden="1">#REF!</x:definedName>
    <x:definedName name="BEx93FRKF99NRT3LH99UTIH7AAYF" hidden="1">#REF!</x:definedName>
    <x:definedName name="BEx93M7FSHP50OG34A4W8W8DF12U" localSheetId="20" hidden="1">#REF!</x:definedName>
    <x:definedName name="BEx93M7FSHP50OG34A4W8W8DF12U" hidden="1">#REF!</x:definedName>
    <x:definedName name="BEx93OLWY2O3PRA74U41VG5RXT4Q" localSheetId="20" hidden="1">#REF!</x:definedName>
    <x:definedName name="BEx93OLWY2O3PRA74U41VG5RXT4Q" hidden="1">#REF!</x:definedName>
    <x:definedName name="BEx93RWFAF6YJGYUTITVM445C02U" localSheetId="20" hidden="1">#REF!</x:definedName>
    <x:definedName name="BEx93RWFAF6YJGYUTITVM445C02U" hidden="1">#REF!</x:definedName>
    <x:definedName name="BEx93SY9RWG3HUV4YXQKXJH9FH14" localSheetId="20" hidden="1">#REF!</x:definedName>
    <x:definedName name="BEx93SY9RWG3HUV4YXQKXJH9FH14" hidden="1">#REF!</x:definedName>
    <x:definedName name="BEx93TJUX3U0FJDBG6DDSNQ91R5J" localSheetId="20" hidden="1">#REF!</x:definedName>
    <x:definedName name="BEx93TJUX3U0FJDBG6DDSNQ91R5J" hidden="1">#REF!</x:definedName>
    <x:definedName name="BEx941SIC58506DFIGKOLIHQ7KCX" localSheetId="20" hidden="1">#REF!</x:definedName>
    <x:definedName name="BEx941SIC58506DFIGKOLIHQ7KCX" hidden="1">#REF!</x:definedName>
    <x:definedName name="BEx942UCRHMI4B0US31HO95GSC2X" localSheetId="20" hidden="1">#REF!</x:definedName>
    <x:definedName name="BEx942UCRHMI4B0US31HO95GSC2X" hidden="1">#REF!</x:definedName>
    <x:definedName name="BEx944SDUSMOBHNE6J8XN1EOL90T" localSheetId="20" hidden="1">#REF!</x:definedName>
    <x:definedName name="BEx944SDUSMOBHNE6J8XN1EOL90T" hidden="1">#REF!</x:definedName>
    <x:definedName name="BEx948ZFFQWVIDNG4AZAUGGGEB5U" localSheetId="20" hidden="1">#REF!</x:definedName>
    <x:definedName name="BEx948ZFFQWVIDNG4AZAUGGGEB5U" hidden="1">#REF!</x:definedName>
    <x:definedName name="BEx94CKXG92OMURH41SNU6IOHK4J" localSheetId="20" hidden="1">#REF!</x:definedName>
    <x:definedName name="BEx94CKXG92OMURH41SNU6IOHK4J" hidden="1">#REF!</x:definedName>
    <x:definedName name="BEx94GXG30CIVB6ZQN3X3IK6BZXQ" localSheetId="20" hidden="1">#REF!</x:definedName>
    <x:definedName name="BEx94GXG30CIVB6ZQN3X3IK6BZXQ" hidden="1">#REF!</x:definedName>
    <x:definedName name="BEx94HZ5LURYM9ST744ALV6ZCKYP" localSheetId="20" hidden="1">#REF!</x:definedName>
    <x:definedName name="BEx94HZ5LURYM9ST744ALV6ZCKYP" hidden="1">#REF!</x:definedName>
    <x:definedName name="BEx94IQ75E90YUMWJ9N591LR7DQQ" localSheetId="20" hidden="1">#REF!</x:definedName>
    <x:definedName name="BEx94IQ75E90YUMWJ9N591LR7DQQ" hidden="1">#REF!</x:definedName>
    <x:definedName name="BEx94L9TBK45AUQSX1IUZ86U1GPQ" localSheetId="20" hidden="1">#REF!</x:definedName>
    <x:definedName name="BEx94L9TBK45AUQSX1IUZ86U1GPQ" hidden="1">#REF!</x:definedName>
    <x:definedName name="BEx94N7W5T3U7UOE97D6OVIBUCXS" localSheetId="20" hidden="1">#REF!</x:definedName>
    <x:definedName name="BEx94N7W5T3U7UOE97D6OVIBUCXS" hidden="1">#REF!</x:definedName>
    <x:definedName name="BEx953PB6S6ECMD8N0JSW0CBG0DA" localSheetId="20" hidden="1">#REF!</x:definedName>
    <x:definedName name="BEx953PB6S6ECMD8N0JSW0CBG0DA" hidden="1">#REF!</x:definedName>
    <x:definedName name="BEx955NIAWX5OLAHMTV6QFUZPR30" localSheetId="20" hidden="1">#REF!</x:definedName>
    <x:definedName name="BEx955NIAWX5OLAHMTV6QFUZPR30" hidden="1">#REF!</x:definedName>
    <x:definedName name="BEx9581TYVI2M5TT4ISDAJV4W7Z6" localSheetId="20" hidden="1">#REF!</x:definedName>
    <x:definedName name="BEx9581TYVI2M5TT4ISDAJV4W7Z6" hidden="1">#REF!</x:definedName>
    <x:definedName name="BEx95NHF4RVUE0YDOAFZEIVBYJXD" localSheetId="20" hidden="1">#REF!</x:definedName>
    <x:definedName name="BEx95NHF4RVUE0YDOAFZEIVBYJXD" hidden="1">#REF!</x:definedName>
    <x:definedName name="BEx95QBZMG0E2KQ9BERJ861QLYN3" localSheetId="20" hidden="1">#REF!</x:definedName>
    <x:definedName name="BEx95QBZMG0E2KQ9BERJ861QLYN3" hidden="1">#REF!</x:definedName>
    <x:definedName name="BEx95QHBVDN795UNQJLRXG3RDU49" localSheetId="20" hidden="1">#REF!</x:definedName>
    <x:definedName name="BEx95QHBVDN795UNQJLRXG3RDU49" hidden="1">#REF!</x:definedName>
    <x:definedName name="BEx95TBVUWV7L7OMFMZDQEXGVHU6" localSheetId="20" hidden="1">#REF!</x:definedName>
    <x:definedName name="BEx95TBVUWV7L7OMFMZDQEXGVHU6" hidden="1">#REF!</x:definedName>
    <x:definedName name="BEx95TXH048JPPZ7VXKTCAEE6GQS" localSheetId="20" hidden="1">#REF!</x:definedName>
    <x:definedName name="BEx95TXH048JPPZ7VXKTCAEE6GQS" hidden="1">#REF!</x:definedName>
    <x:definedName name="BEx95U89DZZSVO39TGS62CX8G9N4" localSheetId="20" hidden="1">#REF!</x:definedName>
    <x:definedName name="BEx95U89DZZSVO39TGS62CX8G9N4" hidden="1">#REF!</x:definedName>
    <x:definedName name="BEx9602K2GHNBUEUVT9ONRQU1GMD" localSheetId="20" hidden="1">#REF!</x:definedName>
    <x:definedName name="BEx9602K2GHNBUEUVT9ONRQU1GMD" hidden="1">#REF!</x:definedName>
    <x:definedName name="BEx962BL3Y4LA53EBYI64ZYMZE8U" localSheetId="20" hidden="1">#REF!</x:definedName>
    <x:definedName name="BEx962BL3Y4LA53EBYI64ZYMZE8U" hidden="1">#REF!</x:definedName>
    <x:definedName name="BEx96KR21O7H9R29TN0S45Y3QPUK" localSheetId="20" hidden="1">#REF!</x:definedName>
    <x:definedName name="BEx96KR21O7H9R29TN0S45Y3QPUK" hidden="1">#REF!</x:definedName>
    <x:definedName name="BEx96KWJ7BHXX4IIM048C3O7S59S" localSheetId="9" hidden="1">#REF!</x:definedName>
    <x:definedName name="BEx96KWJ7BHXX4IIM048C3O7S59S" localSheetId="20" hidden="1">#REF!</x:definedName>
    <x:definedName name="BEx96KWJ7BHXX4IIM048C3O7S59S" hidden="1">#REF!</x:definedName>
    <x:definedName name="BEx96SUFKHHFE8XQ6UUO6ILDOXHO" localSheetId="15" hidden="1">#REF!</x:definedName>
    <x:definedName name="BEx96SUFKHHFE8XQ6UUO6ILDOXHO" localSheetId="16" hidden="1">#REF!</x:definedName>
    <x:definedName name="BEx96SUFKHHFE8XQ6UUO6ILDOXHO" localSheetId="17" hidden="1">#REF!</x:definedName>
    <x:definedName name="BEx96SUFKHHFE8XQ6UUO6ILDOXHO" localSheetId="20" hidden="1">#REF!</x:definedName>
    <x:definedName name="BEx96SUFKHHFE8XQ6UUO6ILDOXHO" hidden="1">#REF!</x:definedName>
    <x:definedName name="BEx96UN4YWXBDEZ1U1ZUIPP41Z7I" localSheetId="17" hidden="1">#REF!</x:definedName>
    <x:definedName name="BEx96UN4YWXBDEZ1U1ZUIPP41Z7I" localSheetId="20" hidden="1">#REF!</x:definedName>
    <x:definedName name="BEx96UN4YWXBDEZ1U1ZUIPP41Z7I" hidden="1">#REF!</x:definedName>
    <x:definedName name="BEx970MYCPJ6DQ44TKLOIGZO5LHH" localSheetId="17" hidden="1">#REF!</x:definedName>
    <x:definedName name="BEx970MYCPJ6DQ44TKLOIGZO5LHH" localSheetId="20" hidden="1">#REF!</x:definedName>
    <x:definedName name="BEx970MYCPJ6DQ44TKLOIGZO5LHH" hidden="1">#REF!</x:definedName>
    <x:definedName name="BEx978KSD61YJH3S9DGO050R2EHA" localSheetId="20" hidden="1">#REF!</x:definedName>
    <x:definedName name="BEx978KSD61YJH3S9DGO050R2EHA" hidden="1">#REF!</x:definedName>
    <x:definedName name="BEx97CBOZZVIAFCLYWXO84QIM5RH" localSheetId="20" hidden="1">#REF!</x:definedName>
    <x:definedName name="BEx97CBOZZVIAFCLYWXO84QIM5RH" hidden="1">#REF!</x:definedName>
    <x:definedName name="BEx97H9O1NAKAPK4MX4PKO34ICL5" localSheetId="20" hidden="1">#REF!</x:definedName>
    <x:definedName name="BEx97H9O1NAKAPK4MX4PKO34ICL5" hidden="1">#REF!</x:definedName>
    <x:definedName name="BEx97HVA5F2I0D6ID81KCUDEQOIH" localSheetId="20" hidden="1">#REF!</x:definedName>
    <x:definedName name="BEx97HVA5F2I0D6ID81KCUDEQOIH" hidden="1">#REF!</x:definedName>
    <x:definedName name="BEx97MNUZQ1Z0AO2FL7XQYVNCPR7" localSheetId="20" hidden="1">#REF!</x:definedName>
    <x:definedName name="BEx97MNUZQ1Z0AO2FL7XQYVNCPR7" hidden="1">#REF!</x:definedName>
    <x:definedName name="BEx97NPQBACJVD9K1YXI08RTW9E2" localSheetId="20" hidden="1">#REF!</x:definedName>
    <x:definedName name="BEx97NPQBACJVD9K1YXI08RTW9E2" hidden="1">#REF!</x:definedName>
    <x:definedName name="BEx97RWQLXS0OORDCN69IGA58CWU" localSheetId="20" hidden="1">#REF!</x:definedName>
    <x:definedName name="BEx97RWQLXS0OORDCN69IGA58CWU" hidden="1">#REF!</x:definedName>
    <x:definedName name="BEx97YNGGDFIXHTMGFL2IHAQX9MI" localSheetId="20" hidden="1">#REF!</x:definedName>
    <x:definedName name="BEx97YNGGDFIXHTMGFL2IHAQX9MI" hidden="1">#REF!</x:definedName>
    <x:definedName name="BEx980QZQVMVK22H7FW8VJ1Y8HJR" localSheetId="20" hidden="1">#REF!</x:definedName>
    <x:definedName name="BEx980QZQVMVK22H7FW8VJ1Y8HJR" hidden="1">#REF!</x:definedName>
    <x:definedName name="BEx981HW73BUZWT14TBTZHC0ZTJ4" localSheetId="20" hidden="1">#REF!</x:definedName>
    <x:definedName name="BEx981HW73BUZWT14TBTZHC0ZTJ4" hidden="1">#REF!</x:definedName>
    <x:definedName name="BEx9853EGK21LS9VVKSCCC6V43AN" localSheetId="20" hidden="1">#REF!</x:definedName>
    <x:definedName name="BEx9853EGK21LS9VVKSCCC6V43AN" hidden="1">#REF!</x:definedName>
    <x:definedName name="BEx985JLSPMNH380TKBDXAEFC980" localSheetId="20" hidden="1">#REF!</x:definedName>
    <x:definedName name="BEx985JLSPMNH380TKBDXAEFC980" hidden="1">#REF!</x:definedName>
    <x:definedName name="BEx9871KU0N99P0900EAK69VFYT2" localSheetId="20" hidden="1">#REF!</x:definedName>
    <x:definedName name="BEx9871KU0N99P0900EAK69VFYT2" hidden="1">#REF!</x:definedName>
    <x:definedName name="BEx98A6S6VO1UKBYLX05KBIT7SC0" localSheetId="20" hidden="1">#REF!</x:definedName>
    <x:definedName name="BEx98A6S6VO1UKBYLX05KBIT7SC0" hidden="1">#REF!</x:definedName>
    <x:definedName name="BEx98IFKNJFGZFLID1YTRFEG1SXY" localSheetId="20" hidden="1">#REF!</x:definedName>
    <x:definedName name="BEx98IFKNJFGZFLID1YTRFEG1SXY" hidden="1">#REF!</x:definedName>
    <x:definedName name="BEx98N2R8QZSZ6MEH3L7U7U7D9GD" localSheetId="20" hidden="1">#REF!</x:definedName>
    <x:definedName name="BEx98N2R8QZSZ6MEH3L7U7U7D9GD" hidden="1">#REF!</x:definedName>
    <x:definedName name="BEx9915UVD4G7RA3IMLFZ0LG3UA2" localSheetId="20" hidden="1">#REF!</x:definedName>
    <x:definedName name="BEx9915UVD4G7RA3IMLFZ0LG3UA2" hidden="1">#REF!</x:definedName>
    <x:definedName name="BEx992CZON8AO7U7V88VN1JBO0MG" localSheetId="20" hidden="1">#REF!</x:definedName>
    <x:definedName name="BEx992CZON8AO7U7V88VN1JBO0MG" hidden="1">#REF!</x:definedName>
    <x:definedName name="BEx9952469XMFGSPXL7CMXHPJF90" localSheetId="20" hidden="1">#REF!</x:definedName>
    <x:definedName name="BEx9952469XMFGSPXL7CMXHPJF90" hidden="1">#REF!</x:definedName>
    <x:definedName name="BEx996PK8YMHSV0CFJOHOX1OCXHG" localSheetId="20" hidden="1">#REF!</x:definedName>
    <x:definedName name="BEx996PK8YMHSV0CFJOHOX1OCXHG" hidden="1">#REF!</x:definedName>
    <x:definedName name="BEx99B77I7TUSHRR4HIZ9FU2EIUT" localSheetId="20" hidden="1">#REF!</x:definedName>
    <x:definedName name="BEx99B77I7TUSHRR4HIZ9FU2EIUT" hidden="1">#REF!</x:definedName>
    <x:definedName name="BEx99Q6PH5F3OQKCCAAO75PYDEFN" localSheetId="20" hidden="1">#REF!</x:definedName>
    <x:definedName name="BEx99Q6PH5F3OQKCCAAO75PYDEFN" hidden="1">#REF!</x:definedName>
    <x:definedName name="BEx99WBYT2D6UUC1PT7A40ENYID4" localSheetId="20" hidden="1">#REF!</x:definedName>
    <x:definedName name="BEx99WBYT2D6UUC1PT7A40ENYID4" hidden="1">#REF!</x:definedName>
    <x:definedName name="BEx99XOGHOM28CNCYKQWYGL56W2S" localSheetId="20" hidden="1">#REF!</x:definedName>
    <x:definedName name="BEx99XOGHOM28CNCYKQWYGL56W2S" hidden="1">#REF!</x:definedName>
    <x:definedName name="BEx99ZRZ4I7FHDPGRAT5VW7NVBPU" localSheetId="20" hidden="1">#REF!</x:definedName>
    <x:definedName name="BEx99ZRZ4I7FHDPGRAT5VW7NVBPU" hidden="1">#REF!</x:definedName>
    <x:definedName name="BEx9AT5E3ZSHKSOL35O38L8HF9TH" localSheetId="20" hidden="1">#REF!</x:definedName>
    <x:definedName name="BEx9AT5E3ZSHKSOL35O38L8HF9TH" hidden="1">#REF!</x:definedName>
    <x:definedName name="BEx9AV8W1FAWF5BHATYEN47X12JN" localSheetId="20" hidden="1">#REF!</x:definedName>
    <x:definedName name="BEx9AV8W1FAWF5BHATYEN47X12JN" hidden="1">#REF!</x:definedName>
    <x:definedName name="BEx9B8A5186FNTQQNLIO5LK02ABI" localSheetId="20" hidden="1">#REF!</x:definedName>
    <x:definedName name="BEx9B8A5186FNTQQNLIO5LK02ABI" hidden="1">#REF!</x:definedName>
    <x:definedName name="BEx9B8VR20E2CILU4CDQUQQ9ONXK" localSheetId="20" hidden="1">#REF!</x:definedName>
    <x:definedName name="BEx9B8VR20E2CILU4CDQUQQ9ONXK" hidden="1">#REF!</x:definedName>
    <x:definedName name="BEx9B917BFT5XKMEOKSZYR2JDGKF" localSheetId="20" hidden="1">#REF!</x:definedName>
    <x:definedName name="BEx9B917BFT5XKMEOKSZYR2JDGKF" hidden="1">#REF!</x:definedName>
    <x:definedName name="BEx9B917EUP13X6FQ3NPQL76XM5V" localSheetId="20" hidden="1">#REF!</x:definedName>
    <x:definedName name="BEx9B917EUP13X6FQ3NPQL76XM5V" hidden="1">#REF!</x:definedName>
    <x:definedName name="BEx9BAJ5WYEQ623HUT9NNCMP3RUG" localSheetId="20" hidden="1">#REF!</x:definedName>
    <x:definedName name="BEx9BAJ5WYEQ623HUT9NNCMP3RUG" hidden="1">#REF!</x:definedName>
    <x:definedName name="BEx9BURCKUDZU2MLNSZIIBVDAXBV" localSheetId="20" hidden="1">#REF!</x:definedName>
    <x:definedName name="BEx9BURCKUDZU2MLNSZIIBVDAXBV" hidden="1">#REF!</x:definedName>
    <x:definedName name="BEx9BYNN9WBL0OZNO7QKTM7XA0XO" localSheetId="20" hidden="1">#REF!</x:definedName>
    <x:definedName name="BEx9BYNN9WBL0OZNO7QKTM7XA0XO" hidden="1">#REF!</x:definedName>
    <x:definedName name="BEx9BYSYW7QCPXS2NAVLFAU5Y2Z2" localSheetId="20" hidden="1">#REF!</x:definedName>
    <x:definedName name="BEx9BYSYW7QCPXS2NAVLFAU5Y2Z2" hidden="1">#REF!</x:definedName>
    <x:definedName name="BEx9C590HJ2O31IWJB73C1HR74AI" localSheetId="20" hidden="1">#REF!</x:definedName>
    <x:definedName name="BEx9C590HJ2O31IWJB73C1HR74AI" hidden="1">#REF!</x:definedName>
    <x:definedName name="BEx9CCQRMYYOGIOYTOM73VKDIPS1" localSheetId="20" hidden="1">#REF!</x:definedName>
    <x:definedName name="BEx9CCQRMYYOGIOYTOM73VKDIPS1" hidden="1">#REF!</x:definedName>
    <x:definedName name="BEx9COA2U27AO1YZGMLP7B8DR22D" localSheetId="20" hidden="1">#REF!</x:definedName>
    <x:definedName name="BEx9COA2U27AO1YZGMLP7B8DR22D" hidden="1">#REF!</x:definedName>
    <x:definedName name="BEx9D1BC9FT19KY0INAABNDBAMR1" localSheetId="20" hidden="1">#REF!</x:definedName>
    <x:definedName name="BEx9D1BC9FT19KY0INAABNDBAMR1" hidden="1">#REF!</x:definedName>
    <x:definedName name="BEx9DN6ZMF18Q39MPMXSDJTZQNJ3" localSheetId="20" hidden="1">#REF!</x:definedName>
    <x:definedName name="BEx9DN6ZMF18Q39MPMXSDJTZQNJ3" hidden="1">#REF!</x:definedName>
    <x:definedName name="BEx9DUU8DALPSCW66GTMQRPXZ6GL" localSheetId="20" hidden="1">#REF!</x:definedName>
    <x:definedName name="BEx9DUU8DALPSCW66GTMQRPXZ6GL" hidden="1">#REF!</x:definedName>
    <x:definedName name="BEx9E14TDNSEMI784W0OTIEQMWN6" localSheetId="20" hidden="1">#REF!</x:definedName>
    <x:definedName name="BEx9E14TDNSEMI784W0OTIEQMWN6" hidden="1">#REF!</x:definedName>
    <x:definedName name="BEx9E2BZ2B1R41FMGJCJ7JLGLUAJ" localSheetId="20" hidden="1">#REF!</x:definedName>
    <x:definedName name="BEx9E2BZ2B1R41FMGJCJ7JLGLUAJ" hidden="1">#REF!</x:definedName>
    <x:definedName name="BEx9E6DJDRR3E21QMZAPDC3O470U" localSheetId="20" hidden="1">#REF!</x:definedName>
    <x:definedName name="BEx9E6DJDRR3E21QMZAPDC3O470U" hidden="1">#REF!</x:definedName>
    <x:definedName name="BEx9EG9KBJ77M8LEOR9ITOKN5KXY" localSheetId="20" hidden="1">#REF!</x:definedName>
    <x:definedName name="BEx9EG9KBJ77M8LEOR9ITOKN5KXY" hidden="1">#REF!</x:definedName>
    <x:definedName name="BEx9EMK6HAJJMVYZTN5AUIV7O1E6" localSheetId="20" hidden="1">#REF!</x:definedName>
    <x:definedName name="BEx9EMK6HAJJMVYZTN5AUIV7O1E6" hidden="1">#REF!</x:definedName>
    <x:definedName name="BEx9EQLVZHYQ1TPX7WH3SOWXCZLE" localSheetId="20" hidden="1">#REF!</x:definedName>
    <x:definedName name="BEx9EQLVZHYQ1TPX7WH3SOWXCZLE" hidden="1">#REF!</x:definedName>
    <x:definedName name="BEx9ETLU0EK5LGEM1QCNYN2S8O5F" localSheetId="20" hidden="1">#REF!</x:definedName>
    <x:definedName name="BEx9ETLU0EK5LGEM1QCNYN2S8O5F" hidden="1">#REF!</x:definedName>
    <x:definedName name="BEx9F0Y2ESUNE3U7TQDLMPE9BO67" localSheetId="20" hidden="1">#REF!</x:definedName>
    <x:definedName name="BEx9F0Y2ESUNE3U7TQDLMPE9BO67" hidden="1">#REF!</x:definedName>
    <x:definedName name="BEx9F5W18ZGFOKGRE8PR6T1MO6GT" localSheetId="20" hidden="1">#REF!</x:definedName>
    <x:definedName name="BEx9F5W18ZGFOKGRE8PR6T1MO6GT" hidden="1">#REF!</x:definedName>
    <x:definedName name="BEx9F78N4HY0XFGBQ4UJRD52L1EI" localSheetId="20" hidden="1">#REF!</x:definedName>
    <x:definedName name="BEx9F78N4HY0XFGBQ4UJRD52L1EI" hidden="1">#REF!</x:definedName>
    <x:definedName name="BEx9FF16LOQP5QIR4UHW5EIFGQB8" localSheetId="20" hidden="1">#REF!</x:definedName>
    <x:definedName name="BEx9FF16LOQP5QIR4UHW5EIFGQB8" hidden="1">#REF!</x:definedName>
    <x:definedName name="BEx9FJTSRCZ3ZXT3QVBJT5NF8T7V" localSheetId="20" hidden="1">#REF!</x:definedName>
    <x:definedName name="BEx9FJTSRCZ3ZXT3QVBJT5NF8T7V" hidden="1">#REF!</x:definedName>
    <x:definedName name="BEx9FRBEEYPS5HLS3XT34AKZN94G" localSheetId="20" hidden="1">#REF!</x:definedName>
    <x:definedName name="BEx9FRBEEYPS5HLS3XT34AKZN94G" hidden="1">#REF!</x:definedName>
    <x:definedName name="BEx9GD1Q3X2QNEWIFN2YPBFX6LMO" localSheetId="20" hidden="1">#REF!</x:definedName>
    <x:definedName name="BEx9GD1Q3X2QNEWIFN2YPBFX6LMO" hidden="1">#REF!</x:definedName>
    <x:definedName name="BEx9GDY4D8ZPQJCYFIMYM0V0C51Y" localSheetId="20" hidden="1">#REF!</x:definedName>
    <x:definedName name="BEx9GDY4D8ZPQJCYFIMYM0V0C51Y" hidden="1">#REF!</x:definedName>
    <x:definedName name="BEx9GGY04V0ZWI6O9KZH4KSBB389" localSheetId="20" hidden="1">#REF!</x:definedName>
    <x:definedName name="BEx9GGY04V0ZWI6O9KZH4KSBB389" hidden="1">#REF!</x:definedName>
    <x:definedName name="BEx9GNOPB6OZ2RH3FCDNJR38RJOS" localSheetId="20" hidden="1">#REF!</x:definedName>
    <x:definedName name="BEx9GNOPB6OZ2RH3FCDNJR38RJOS" hidden="1">#REF!</x:definedName>
    <x:definedName name="BEx9GUQALUWCD30UKUQGSWW8KBQ7" localSheetId="20" hidden="1">#REF!</x:definedName>
    <x:definedName name="BEx9GUQALUWCD30UKUQGSWW8KBQ7" hidden="1">#REF!</x:definedName>
    <x:definedName name="BEx9GY6BVFQGCLMOWVT6PIC9WP5X" localSheetId="20" hidden="1">#REF!</x:definedName>
    <x:definedName name="BEx9GY6BVFQGCLMOWVT6PIC9WP5X" hidden="1">#REF!</x:definedName>
    <x:definedName name="BEx9GZ2P3FDHKXEBXX2VS0BG2NP2" localSheetId="20" hidden="1">#REF!</x:definedName>
    <x:definedName name="BEx9GZ2P3FDHKXEBXX2VS0BG2NP2" hidden="1">#REF!</x:definedName>
    <x:definedName name="BEx9H04IB14E1437FF2OIRRWBSD7" localSheetId="20" hidden="1">#REF!</x:definedName>
    <x:definedName name="BEx9H04IB14E1437FF2OIRRWBSD7" hidden="1">#REF!</x:definedName>
    <x:definedName name="BEx9H5O1KDZJCW91Q29VRPY5YS6P" localSheetId="20" hidden="1">#REF!</x:definedName>
    <x:definedName name="BEx9H5O1KDZJCW91Q29VRPY5YS6P" hidden="1">#REF!</x:definedName>
    <x:definedName name="BEx9H645M2VLV3GR46GAUCXDZQ4K" localSheetId="20" hidden="1">#REF!</x:definedName>
    <x:definedName name="BEx9H645M2VLV3GR46GAUCXDZQ4K" hidden="1">#REF!</x:definedName>
    <x:definedName name="BEx9H8YR0E906F1JXZMBX3LNT004" localSheetId="20" hidden="1">#REF!</x:definedName>
    <x:definedName name="BEx9H8YR0E906F1JXZMBX3LNT004" hidden="1">#REF!</x:definedName>
    <x:definedName name="BEx9HVQR4IC0WPZ653S8B4V0A13M" localSheetId="9" hidden="1">#REF!</x:definedName>
    <x:definedName name="BEx9HVQR4IC0WPZ653S8B4V0A13M" localSheetId="20" hidden="1">#REF!</x:definedName>
    <x:definedName name="BEx9HVQR4IC0WPZ653S8B4V0A13M" hidden="1">#REF!</x:definedName>
    <x:definedName name="BEx9I38IOO8BH8XCE1W3NL31U1L9" localSheetId="15" hidden="1">#REF!</x:definedName>
    <x:definedName name="BEx9I38IOO8BH8XCE1W3NL31U1L9" localSheetId="16" hidden="1">#REF!</x:definedName>
    <x:definedName name="BEx9I38IOO8BH8XCE1W3NL31U1L9" localSheetId="17" hidden="1">#REF!</x:definedName>
    <x:definedName name="BEx9I38IOO8BH8XCE1W3NL31U1L9" localSheetId="20" hidden="1">#REF!</x:definedName>
    <x:definedName name="BEx9I38IOO8BH8XCE1W3NL31U1L9" hidden="1">#REF!</x:definedName>
    <x:definedName name="BEx9I8XIG7E5NB48QQHXP23FIN60" localSheetId="17" hidden="1">#REF!</x:definedName>
    <x:definedName name="BEx9I8XIG7E5NB48QQHXP23FIN60" localSheetId="20" hidden="1">#REF!</x:definedName>
    <x:definedName name="BEx9I8XIG7E5NB48QQHXP23FIN60" hidden="1">#REF!</x:definedName>
    <x:definedName name="BEx9IHX7C0FG3M2R14H0SWIUGAOA" localSheetId="17" hidden="1">#REF!</x:definedName>
    <x:definedName name="BEx9IHX7C0FG3M2R14H0SWIUGAOA" localSheetId="20" hidden="1">#REF!</x:definedName>
    <x:definedName name="BEx9IHX7C0FG3M2R14H0SWIUGAOA" hidden="1">#REF!</x:definedName>
    <x:definedName name="BEx9IQRF01ATLVK0YE60ARKQJ68L" localSheetId="20" hidden="1">#REF!</x:definedName>
    <x:definedName name="BEx9IQRF01ATLVK0YE60ARKQJ68L" hidden="1">#REF!</x:definedName>
    <x:definedName name="BEx9IT5QNZWKM6YQ5WER0DC2PMMU" localSheetId="20" hidden="1">#REF!</x:definedName>
    <x:definedName name="BEx9IT5QNZWKM6YQ5WER0DC2PMMU" hidden="1">#REF!</x:definedName>
    <x:definedName name="BEx9ITRA6B7P81T57OO22V5XLX9P" localSheetId="20" hidden="1">#REF!</x:definedName>
    <x:definedName name="BEx9ITRA6B7P81T57OO22V5XLX9P" hidden="1">#REF!</x:definedName>
    <x:definedName name="BEx9IW5MFLXTVCJHVUZTUH93AXOS" localSheetId="20" hidden="1">#REF!</x:definedName>
    <x:definedName name="BEx9IW5MFLXTVCJHVUZTUH93AXOS" hidden="1">#REF!</x:definedName>
    <x:definedName name="BEx9IXCSPSZC80YZUPRCYTG326KV" localSheetId="20" hidden="1">#REF!</x:definedName>
    <x:definedName name="BEx9IXCSPSZC80YZUPRCYTG326KV" hidden="1">#REF!</x:definedName>
    <x:definedName name="BEx9IZR39NHDGOM97H4E6F81RTQW" localSheetId="20" hidden="1">#REF!</x:definedName>
    <x:definedName name="BEx9IZR39NHDGOM97H4E6F81RTQW" hidden="1">#REF!</x:definedName>
    <x:definedName name="BEx9J07CU8X78XP5E4QC8XZ6YRCG" localSheetId="20" hidden="1">#REF!</x:definedName>
    <x:definedName name="BEx9J07CU8X78XP5E4QC8XZ6YRCG" hidden="1">#REF!</x:definedName>
    <x:definedName name="BEx9J6CH5E7YZPER7HXEIOIKGPCA" localSheetId="20" hidden="1">#REF!</x:definedName>
    <x:definedName name="BEx9J6CH5E7YZPER7HXEIOIKGPCA" hidden="1">#REF!</x:definedName>
    <x:definedName name="BEx9JJTZKVUJAVPTRE0RAVTEH41G" localSheetId="20" hidden="1">#REF!</x:definedName>
    <x:definedName name="BEx9JJTZKVUJAVPTRE0RAVTEH41G" hidden="1">#REF!</x:definedName>
    <x:definedName name="BEx9JLBYK239B3F841C7YG1GT7ST" localSheetId="20" hidden="1">#REF!</x:definedName>
    <x:definedName name="BEx9JLBYK239B3F841C7YG1GT7ST" hidden="1">#REF!</x:definedName>
    <x:definedName name="BEx9JQQ6BSIHSV0FS8QDIRPHMMLE" localSheetId="20" hidden="1">#REF!</x:definedName>
    <x:definedName name="BEx9JQQ6BSIHSV0FS8QDIRPHMMLE" hidden="1">#REF!</x:definedName>
    <x:definedName name="BEx9KP7077LQ4Q2NWSIETHZ0VA05" localSheetId="20" hidden="1">#REF!</x:definedName>
    <x:definedName name="BEx9KP7077LQ4Q2NWSIETHZ0VA05" hidden="1">#REF!</x:definedName>
    <x:definedName name="BExAW4IIW5D0MDY6TJ3G4FOLPYIR" localSheetId="20" hidden="1">#REF!</x:definedName>
    <x:definedName name="BExAW4IIW5D0MDY6TJ3G4FOLPYIR" hidden="1">#REF!</x:definedName>
    <x:definedName name="BExAW4TAPBZ18ES67GKFVYMS67N7" localSheetId="20" hidden="1">#REF!</x:definedName>
    <x:definedName name="BExAW4TAPBZ18ES67GKFVYMS67N7" hidden="1">#REF!</x:definedName>
    <x:definedName name="BExAWOAN9I36Q6B2P1316PE3048X" localSheetId="20" hidden="1">#REF!</x:definedName>
    <x:definedName name="BExAWOAN9I36Q6B2P1316PE3048X" hidden="1">#REF!</x:definedName>
    <x:definedName name="BExAWSSHUYAPXJEDC9JT9394SHQ5" localSheetId="20" hidden="1">#REF!</x:definedName>
    <x:definedName name="BExAWSSHUYAPXJEDC9JT9394SHQ5" hidden="1">#REF!</x:definedName>
    <x:definedName name="BExAX410NB4F2XOB84OR2197H8M5" localSheetId="20" hidden="1">#REF!</x:definedName>
    <x:definedName name="BExAX410NB4F2XOB84OR2197H8M5" hidden="1">#REF!</x:definedName>
    <x:definedName name="BExAX70W4OH6R7K3QT3YA9PA2APO" localSheetId="20" hidden="1">#REF!</x:definedName>
    <x:definedName name="BExAX70W4OH6R7K3QT3YA9PA2APO" hidden="1">#REF!</x:definedName>
    <x:definedName name="BExAX8TNG8LQ5Q4904SAYQIPGBSV" localSheetId="20" hidden="1">#REF!</x:definedName>
    <x:definedName name="BExAX8TNG8LQ5Q4904SAYQIPGBSV" hidden="1">#REF!</x:definedName>
    <x:definedName name="BExAXLK9UGB0UFRV7X4UPIUEJ3VZ" localSheetId="20" hidden="1">#REF!</x:definedName>
    <x:definedName name="BExAXLK9UGB0UFRV7X4UPIUEJ3VZ" hidden="1">#REF!</x:definedName>
    <x:definedName name="BExAY0EAT2LXR5MFGM0DLIB45PLO" localSheetId="20" hidden="1">#REF!</x:definedName>
    <x:definedName name="BExAY0EAT2LXR5MFGM0DLIB45PLO" hidden="1">#REF!</x:definedName>
    <x:definedName name="BExAYE6LNIEBR9DSNI5JGNITGKIT" localSheetId="20" hidden="1">#REF!</x:definedName>
    <x:definedName name="BExAYE6LNIEBR9DSNI5JGNITGKIT" hidden="1">#REF!</x:definedName>
    <x:definedName name="BExAYHMLXGGO25P8HYB2S75DEB4F" localSheetId="20" hidden="1">#REF!</x:definedName>
    <x:definedName name="BExAYHMLXGGO25P8HYB2S75DEB4F" hidden="1">#REF!</x:definedName>
    <x:definedName name="BExAYJQ9G4ZXJFPWD4VIWQU6WUFT" localSheetId="20" hidden="1">#REF!</x:definedName>
    <x:definedName name="BExAYJQ9G4ZXJFPWD4VIWQU6WUFT" hidden="1">#REF!</x:definedName>
    <x:definedName name="BExAYKXAUWGDOPG952TEJ2UKZKWN" localSheetId="20" hidden="1">#REF!</x:definedName>
    <x:definedName name="BExAYKXAUWGDOPG952TEJ2UKZKWN" hidden="1">#REF!</x:definedName>
    <x:definedName name="BExAYP9TDTI2MBP6EYE0H39CPMXN" localSheetId="20" hidden="1">#REF!</x:definedName>
    <x:definedName name="BExAYP9TDTI2MBP6EYE0H39CPMXN" hidden="1">#REF!</x:definedName>
    <x:definedName name="BExAYPPWJPWDKU59O051WMGB7O0J" localSheetId="20" hidden="1">#REF!</x:definedName>
    <x:definedName name="BExAYPPWJPWDKU59O051WMGB7O0J" hidden="1">#REF!</x:definedName>
    <x:definedName name="BExAYR2JZCJBUH6F1LZC2A7JIVRJ" localSheetId="20" hidden="1">#REF!</x:definedName>
    <x:definedName name="BExAYR2JZCJBUH6F1LZC2A7JIVRJ" hidden="1">#REF!</x:definedName>
    <x:definedName name="BExAYTGVRD3DLKO75RFPMBKCIWB8" localSheetId="20" hidden="1">#REF!</x:definedName>
    <x:definedName name="BExAYTGVRD3DLKO75RFPMBKCIWB8" hidden="1">#REF!</x:definedName>
    <x:definedName name="BExAYUYTMF7YSRG951CIIWKZM0T5" localSheetId="20" hidden="1">#REF!</x:definedName>
    <x:definedName name="BExAYUYTMF7YSRG951CIIWKZM0T5" hidden="1">#REF!</x:definedName>
    <x:definedName name="BExAYY9H9COOT46HJLPVDLTO12UL" localSheetId="20" hidden="1">#REF!</x:definedName>
    <x:definedName name="BExAYY9H9COOT46HJLPVDLTO12UL" hidden="1">#REF!</x:definedName>
    <x:definedName name="BExAZCNEGB4JYHC8CZ51KTN890US" localSheetId="20" hidden="1">#REF!</x:definedName>
    <x:definedName name="BExAZCNEGB4JYHC8CZ51KTN890US" hidden="1">#REF!</x:definedName>
    <x:definedName name="BExAZFCI302YFYRDJYQDWQQL0Q0O" localSheetId="20" hidden="1">#REF!</x:definedName>
    <x:definedName name="BExAZFCI302YFYRDJYQDWQQL0Q0O" hidden="1">#REF!</x:definedName>
    <x:definedName name="BExAZLHLST9OP89R1HJMC1POQG8H" localSheetId="20" hidden="1">#REF!</x:definedName>
    <x:definedName name="BExAZLHLST9OP89R1HJMC1POQG8H" hidden="1">#REF!</x:definedName>
    <x:definedName name="BExAZMDYMIAA7RX1BMCKU1VLBRGY" localSheetId="20" hidden="1">#REF!</x:definedName>
    <x:definedName name="BExAZMDYMIAA7RX1BMCKU1VLBRGY" hidden="1">#REF!</x:definedName>
    <x:definedName name="BExAZNL6BHI8DCQWXOX4I2P839UX" localSheetId="20" hidden="1">#REF!</x:definedName>
    <x:definedName name="BExAZNL6BHI8DCQWXOX4I2P839UX" hidden="1">#REF!</x:definedName>
    <x:definedName name="BExAZRMWSONMCG9KDUM4KAQ7BONM" localSheetId="20" hidden="1">#REF!</x:definedName>
    <x:definedName name="BExAZRMWSONMCG9KDUM4KAQ7BONM" hidden="1">#REF!</x:definedName>
    <x:definedName name="BExAZTFG4SJRG4TW6JXRF7N08JFI" localSheetId="20" hidden="1">#REF!</x:definedName>
    <x:definedName name="BExAZTFG4SJRG4TW6JXRF7N08JFI" hidden="1">#REF!</x:definedName>
    <x:definedName name="BExAZUS4A8OHDZK0MWAOCCCKTH73" localSheetId="20" hidden="1">#REF!</x:definedName>
    <x:definedName name="BExAZUS4A8OHDZK0MWAOCCCKTH73" hidden="1">#REF!</x:definedName>
    <x:definedName name="BExAZX6FECVK3E07KXM2XPYKGM6U" localSheetId="20" hidden="1">#REF!</x:definedName>
    <x:definedName name="BExAZX6FECVK3E07KXM2XPYKGM6U" hidden="1">#REF!</x:definedName>
    <x:definedName name="BExAZXXGBA3DZ26LBRJCSRIMDYY6" localSheetId="9" hidden="1">#REF!</x:definedName>
    <x:definedName name="BExAZXXGBA3DZ26LBRJCSRIMDYY6" localSheetId="20" hidden="1">#REF!</x:definedName>
    <x:definedName name="BExAZXXGBA3DZ26LBRJCSRIMDYY6" hidden="1">#REF!</x:definedName>
    <x:definedName name="BExB012NJ8GASTNNPBRRFTLHIOC9" localSheetId="15" hidden="1">#REF!</x:definedName>
    <x:definedName name="BExB012NJ8GASTNNPBRRFTLHIOC9" localSheetId="16" hidden="1">#REF!</x:definedName>
    <x:definedName name="BExB012NJ8GASTNNPBRRFTLHIOC9" localSheetId="17" hidden="1">#REF!</x:definedName>
    <x:definedName name="BExB012NJ8GASTNNPBRRFTLHIOC9" localSheetId="20" hidden="1">#REF!</x:definedName>
    <x:definedName name="BExB012NJ8GASTNNPBRRFTLHIOC9" hidden="1">#REF!</x:definedName>
    <x:definedName name="BExB072HHXVMUC0VYNGG48GRSH5Q" localSheetId="17" hidden="1">#REF!</x:definedName>
    <x:definedName name="BExB072HHXVMUC0VYNGG48GRSH5Q" localSheetId="20" hidden="1">#REF!</x:definedName>
    <x:definedName name="BExB072HHXVMUC0VYNGG48GRSH5Q" hidden="1">#REF!</x:definedName>
    <x:definedName name="BExB0FRDEYDEUEAB1W8KD6D965XA" localSheetId="17" hidden="1">#REF!</x:definedName>
    <x:definedName name="BExB0FRDEYDEUEAB1W8KD6D965XA" localSheetId="20" hidden="1">#REF!</x:definedName>
    <x:definedName name="BExB0FRDEYDEUEAB1W8KD6D965XA" hidden="1">#REF!</x:definedName>
    <x:definedName name="BExB0KPCN7YJORQAYUCF4YKIKPMC" localSheetId="20" hidden="1">#REF!</x:definedName>
    <x:definedName name="BExB0KPCN7YJORQAYUCF4YKIKPMC" hidden="1">#REF!</x:definedName>
    <x:definedName name="BExB0WE4PI3NOBXXVO9CTEN4DIU2" localSheetId="20" hidden="1">#REF!</x:definedName>
    <x:definedName name="BExB0WE4PI3NOBXXVO9CTEN4DIU2" hidden="1">#REF!</x:definedName>
    <x:definedName name="BExB0ZJIGMTDV9JC5IILPRZ5BXNJ" localSheetId="20" hidden="1">#REF!</x:definedName>
    <x:definedName name="BExB0ZJIGMTDV9JC5IILPRZ5BXNJ" hidden="1">#REF!</x:definedName>
    <x:definedName name="BExB10QNIVITUYS55OAEKK3VLJFE" localSheetId="20" hidden="1">#REF!</x:definedName>
    <x:definedName name="BExB10QNIVITUYS55OAEKK3VLJFE" hidden="1">#REF!</x:definedName>
    <x:definedName name="BExB14HG3PSHTJ4S9G0Y803UWLWP" localSheetId="20" hidden="1">#REF!</x:definedName>
    <x:definedName name="BExB14HG3PSHTJ4S9G0Y803UWLWP" hidden="1">#REF!</x:definedName>
    <x:definedName name="BExB15ZDRY4CIJ911DONP0KCY9KU" localSheetId="20" hidden="1">#REF!</x:definedName>
    <x:definedName name="BExB15ZDRY4CIJ911DONP0KCY9KU" hidden="1">#REF!</x:definedName>
    <x:definedName name="BExB16VQY0O0RLZYJFU3OFEONVTE" localSheetId="20" hidden="1">#REF!</x:definedName>
    <x:definedName name="BExB16VQY0O0RLZYJFU3OFEONVTE" hidden="1">#REF!</x:definedName>
    <x:definedName name="BExB1C4HDPDZBISSQ3JREULJJZ7K" localSheetId="20" hidden="1">#REF!</x:definedName>
    <x:definedName name="BExB1C4HDPDZBISSQ3JREULJJZ7K" hidden="1">#REF!</x:definedName>
    <x:definedName name="BExB1FKNY2UO4W5FUGFHJOA2WFGG" localSheetId="20" hidden="1">#REF!</x:definedName>
    <x:definedName name="BExB1FKNY2UO4W5FUGFHJOA2WFGG" hidden="1">#REF!</x:definedName>
    <x:definedName name="BExB1GMD0PIDGTFBGQOPRWQSP9I4" localSheetId="20" hidden="1">#REF!</x:definedName>
    <x:definedName name="BExB1GMD0PIDGTFBGQOPRWQSP9I4" hidden="1">#REF!</x:definedName>
    <x:definedName name="BExB1Q29OO6LNFNT1EQLA3KYE7MX" localSheetId="20" hidden="1">#REF!</x:definedName>
    <x:definedName name="BExB1Q29OO6LNFNT1EQLA3KYE7MX" hidden="1">#REF!</x:definedName>
    <x:definedName name="BExB1TNRV5EBWZEHYLHI76T0FVA7" localSheetId="20" hidden="1">#REF!</x:definedName>
    <x:definedName name="BExB1TNRV5EBWZEHYLHI76T0FVA7" hidden="1">#REF!</x:definedName>
    <x:definedName name="BExB1WI6M8I0EEP1ANUQZCFY24EV" localSheetId="20" hidden="1">#REF!</x:definedName>
    <x:definedName name="BExB1WI6M8I0EEP1ANUQZCFY24EV" hidden="1">#REF!</x:definedName>
    <x:definedName name="BExB203OWC9QZA3BYOKQ18L4FUJE" localSheetId="20" hidden="1">#REF!</x:definedName>
    <x:definedName name="BExB203OWC9QZA3BYOKQ18L4FUJE" hidden="1">#REF!</x:definedName>
    <x:definedName name="BExB215I6XJMAXZ5JDHT0R7K0CS1" localSheetId="20" hidden="1">#REF!</x:definedName>
    <x:definedName name="BExB215I6XJMAXZ5JDHT0R7K0CS1" hidden="1">#REF!</x:definedName>
    <x:definedName name="BExB2CJHTU7C591BR4WRL5L2F2K6" localSheetId="20" hidden="1">#REF!</x:definedName>
    <x:definedName name="BExB2CJHTU7C591BR4WRL5L2F2K6" hidden="1">#REF!</x:definedName>
    <x:definedName name="BExB2K1AV4PGNS1O6C7D7AO411AX" localSheetId="20" hidden="1">#REF!</x:definedName>
    <x:definedName name="BExB2K1AV4PGNS1O6C7D7AO411AX" hidden="1">#REF!</x:definedName>
    <x:definedName name="BExB2O2UYHKI324YE324E1N7FVIB" localSheetId="20" hidden="1">#REF!</x:definedName>
    <x:definedName name="BExB2O2UYHKI324YE324E1N7FVIB" hidden="1">#REF!</x:definedName>
    <x:definedName name="BExB2Q0VJ0MU2URO3JOVUAVHEI3V" localSheetId="20" hidden="1">#REF!</x:definedName>
    <x:definedName name="BExB2Q0VJ0MU2URO3JOVUAVHEI3V" hidden="1">#REF!</x:definedName>
    <x:definedName name="BExB2TBL7K5D70TOLTXT6SAAJQS9" localSheetId="20" hidden="1">#REF!</x:definedName>
    <x:definedName name="BExB2TBL7K5D70TOLTXT6SAAJQS9" hidden="1">#REF!</x:definedName>
    <x:definedName name="BExB2WRQ815O1VGMGAGDGQHTTUIN" localSheetId="20" hidden="1">#REF!</x:definedName>
    <x:definedName name="BExB2WRQ815O1VGMGAGDGQHTTUIN" hidden="1">#REF!</x:definedName>
    <x:definedName name="BExB30IP1DNKNQ6PZ5ERUGR5MK4Z" localSheetId="20" hidden="1">#REF!</x:definedName>
    <x:definedName name="BExB30IP1DNKNQ6PZ5ERUGR5MK4Z" hidden="1">#REF!</x:definedName>
    <x:definedName name="BExB30YTF8EK04RZ190LBP9R44TW" localSheetId="20" hidden="1">#REF!</x:definedName>
    <x:definedName name="BExB30YTF8EK04RZ190LBP9R44TW" hidden="1">#REF!</x:definedName>
    <x:definedName name="BExB31PVM8TBKT8GI5VYI71JWZ0D" localSheetId="20" hidden="1">#REF!</x:definedName>
    <x:definedName name="BExB31PVM8TBKT8GI5VYI71JWZ0D" hidden="1">#REF!</x:definedName>
    <x:definedName name="BExB37UZ7KOLOBAPDS5EM5MJTPFJ" localSheetId="20" hidden="1">#REF!</x:definedName>
    <x:definedName name="BExB37UZ7KOLOBAPDS5EM5MJTPFJ" hidden="1">#REF!</x:definedName>
    <x:definedName name="BExB3S8NRKFKQZGZDLCF1J5OPNQX" localSheetId="20" hidden="1">#REF!</x:definedName>
    <x:definedName name="BExB3S8NRKFKQZGZDLCF1J5OPNQX" hidden="1">#REF!</x:definedName>
    <x:definedName name="BExB4016U17W1T4ZWNG5SJCGWE9P" localSheetId="20" hidden="1">#REF!</x:definedName>
    <x:definedName name="BExB4016U17W1T4ZWNG5SJCGWE9P" hidden="1">#REF!</x:definedName>
    <x:definedName name="BExB442RX0T3L6HUL6X5T21CENW6" localSheetId="20" hidden="1">#REF!</x:definedName>
    <x:definedName name="BExB442RX0T3L6HUL6X5T21CENW6" hidden="1">#REF!</x:definedName>
    <x:definedName name="BExB472MUJSUYK7SI8BX1ZGQL0NK" localSheetId="20" hidden="1">#REF!</x:definedName>
    <x:definedName name="BExB472MUJSUYK7SI8BX1ZGQL0NK" hidden="1">#REF!</x:definedName>
    <x:definedName name="BExB4ADD0L7417CII901XTFKXD1J" localSheetId="20" hidden="1">#REF!</x:definedName>
    <x:definedName name="BExB4ADD0L7417CII901XTFKXD1J" hidden="1">#REF!</x:definedName>
    <x:definedName name="BExB4DO1V1NL2AVK5YE1RSL5RYHL" localSheetId="20" hidden="1">#REF!</x:definedName>
    <x:definedName name="BExB4DO1V1NL2AVK5YE1RSL5RYHL" hidden="1">#REF!</x:definedName>
    <x:definedName name="BExB4DYU06HCGRIPBSWRCXK804UM" localSheetId="20" hidden="1">#REF!</x:definedName>
    <x:definedName name="BExB4DYU06HCGRIPBSWRCXK804UM" hidden="1">#REF!</x:definedName>
    <x:definedName name="BExB4XW9A16UWK9TUIA84W8X2ZEA" localSheetId="20" hidden="1">#REF!</x:definedName>
    <x:definedName name="BExB4XW9A16UWK9TUIA84W8X2ZEA" hidden="1">#REF!</x:definedName>
    <x:definedName name="BExB4Z3EZBGYYI33U0KQ8NEIH8PY" localSheetId="20" hidden="1">#REF!</x:definedName>
    <x:definedName name="BExB4Z3EZBGYYI33U0KQ8NEIH8PY" hidden="1">#REF!</x:definedName>
    <x:definedName name="BExB55368XW7UX657ZSPC6BFE92S" localSheetId="20" hidden="1">#REF!</x:definedName>
    <x:definedName name="BExB55368XW7UX657ZSPC6BFE92S" hidden="1">#REF!</x:definedName>
    <x:definedName name="BExB57MZEPL2SA2ONPK66YFLZWJU" localSheetId="20" hidden="1">#REF!</x:definedName>
    <x:definedName name="BExB57MZEPL2SA2ONPK66YFLZWJU" hidden="1">#REF!</x:definedName>
    <x:definedName name="BExB5833OAOJ22VK1YK47FHUSVK2" localSheetId="20" hidden="1">#REF!</x:definedName>
    <x:definedName name="BExB5833OAOJ22VK1YK47FHUSVK2" hidden="1">#REF!</x:definedName>
    <x:definedName name="BExB58JDIHS42JZT9DJJMKA8QFCO" localSheetId="20" hidden="1">#REF!</x:definedName>
    <x:definedName name="BExB58JDIHS42JZT9DJJMKA8QFCO" hidden="1">#REF!</x:definedName>
    <x:definedName name="BExB58U5FQC5JWV9CGC83HLLZUZI" localSheetId="20" hidden="1">#REF!</x:definedName>
    <x:definedName name="BExB58U5FQC5JWV9CGC83HLLZUZI" hidden="1">#REF!</x:definedName>
    <x:definedName name="BExB5EDO9XUKHF74X3HAU2WPPHZH" localSheetId="20" hidden="1">#REF!</x:definedName>
    <x:definedName name="BExB5EDO9XUKHF74X3HAU2WPPHZH" hidden="1">#REF!</x:definedName>
    <x:definedName name="BExB5G6EH68AYEP1UT0GHUEL3SLN" localSheetId="20" hidden="1">#REF!</x:definedName>
    <x:definedName name="BExB5G6EH68AYEP1UT0GHUEL3SLN" hidden="1">#REF!</x:definedName>
    <x:definedName name="BExB5IFAFRG56RCEOOXLOQHCNSLB" localSheetId="20" hidden="1">#REF!</x:definedName>
    <x:definedName name="BExB5IFAFRG56RCEOOXLOQHCNSLB" hidden="1">#REF!</x:definedName>
    <x:definedName name="BExB5QYVEZWFE5DQVHAM760EV05X" localSheetId="20" hidden="1">#REF!</x:definedName>
    <x:definedName name="BExB5QYVEZWFE5DQVHAM760EV05X" hidden="1">#REF!</x:definedName>
    <x:definedName name="BExB5U9IRH14EMOE0YGIE3WIVLFS" localSheetId="20" hidden="1">#REF!</x:definedName>
    <x:definedName name="BExB5U9IRH14EMOE0YGIE3WIVLFS" hidden="1">#REF!</x:definedName>
    <x:definedName name="BExB5VWYMOV6BAIH7XUBBVPU7MMD" localSheetId="20" hidden="1">#REF!</x:definedName>
    <x:definedName name="BExB5VWYMOV6BAIH7XUBBVPU7MMD" hidden="1">#REF!</x:definedName>
    <x:definedName name="BExB610DZWIJP1B72U9QM42COH2B" localSheetId="20" hidden="1">#REF!</x:definedName>
    <x:definedName name="BExB610DZWIJP1B72U9QM42COH2B" hidden="1">#REF!</x:definedName>
    <x:definedName name="BExB6C3FUAKK9ML5T767NMWGA9YB" localSheetId="20" hidden="1">#REF!</x:definedName>
    <x:definedName name="BExB6C3FUAKK9ML5T767NMWGA9YB" hidden="1">#REF!</x:definedName>
    <x:definedName name="BExB6C8X6JYRLKZKK17VE3QUNL3D" localSheetId="20" hidden="1">#REF!</x:definedName>
    <x:definedName name="BExB6C8X6JYRLKZKK17VE3QUNL3D" hidden="1">#REF!</x:definedName>
    <x:definedName name="BExB6HN3QRFPXM71MDUK21BKM7PF" localSheetId="20" hidden="1">#REF!</x:definedName>
    <x:definedName name="BExB6HN3QRFPXM71MDUK21BKM7PF" hidden="1">#REF!</x:definedName>
    <x:definedName name="BExB6IZMHCZ3LB7N73KD90YB1HBZ" localSheetId="20" hidden="1">#REF!</x:definedName>
    <x:definedName name="BExB6IZMHCZ3LB7N73KD90YB1HBZ" hidden="1">#REF!</x:definedName>
    <x:definedName name="BExB6RZAN4TW4BIS93TJP3MTSF2V" localSheetId="20" hidden="1">#REF!</x:definedName>
    <x:definedName name="BExB6RZAN4TW4BIS93TJP3MTSF2V" hidden="1">#REF!</x:definedName>
    <x:definedName name="BExB6SKVVBQPHZ4Y692I5525S418" localSheetId="20" hidden="1">#REF!</x:definedName>
    <x:definedName name="BExB6SKVVBQPHZ4Y692I5525S418" hidden="1">#REF!</x:definedName>
    <x:definedName name="BExB719SGNX4Y8NE6JEXC555K596" localSheetId="20" hidden="1">#REF!</x:definedName>
    <x:definedName name="BExB719SGNX4Y8NE6JEXC555K596" hidden="1">#REF!</x:definedName>
    <x:definedName name="BExB7265DCHKS7V2OWRBXCZTEIW9" localSheetId="20" hidden="1">#REF!</x:definedName>
    <x:definedName name="BExB7265DCHKS7V2OWRBXCZTEIW9" hidden="1">#REF!</x:definedName>
    <x:definedName name="BExB73DAG0L10ZK0L6HQWV9BISN7" localSheetId="20" hidden="1">#REF!</x:definedName>
    <x:definedName name="BExB73DAG0L10ZK0L6HQWV9BISN7" hidden="1">#REF!</x:definedName>
    <x:definedName name="BExB74PS5P9G0P09Y6DZSCX0FLTJ" localSheetId="20" hidden="1">#REF!</x:definedName>
    <x:definedName name="BExB74PS5P9G0P09Y6DZSCX0FLTJ" hidden="1">#REF!</x:definedName>
    <x:definedName name="BExB77KDAUB9VYWBDJP50RIW7Y73" localSheetId="20" hidden="1">#REF!</x:definedName>
    <x:definedName name="BExB77KDAUB9VYWBDJP50RIW7Y73" hidden="1">#REF!</x:definedName>
    <x:definedName name="BExB78RH79J0MIF7H8CAZ0CFE88Q" localSheetId="20" hidden="1">#REF!</x:definedName>
    <x:definedName name="BExB78RH79J0MIF7H8CAZ0CFE88Q" hidden="1">#REF!</x:definedName>
    <x:definedName name="BExB7ELT09HGDVO5BJC1ZY9D09GZ" localSheetId="20" hidden="1">#REF!</x:definedName>
    <x:definedName name="BExB7ELT09HGDVO5BJC1ZY9D09GZ" hidden="1">#REF!</x:definedName>
    <x:definedName name="BExB7PZU5KVXW0MOS9BQNVV0U4WD" localSheetId="20" hidden="1">#REF!</x:definedName>
    <x:definedName name="BExB7PZU5KVXW0MOS9BQNVV0U4WD" hidden="1">#REF!</x:definedName>
    <x:definedName name="BExB7R1PBLH2KKT4OJI4ESYMV3B3" localSheetId="20" hidden="1">#REF!</x:definedName>
    <x:definedName name="BExB7R1PBLH2KKT4OJI4ESYMV3B3" hidden="1">#REF!</x:definedName>
    <x:definedName name="BExB7SUFBKOZJWAZHJSNHTBMUZE4" localSheetId="20" hidden="1">#REF!</x:definedName>
    <x:definedName name="BExB7SUFBKOZJWAZHJSNHTBMUZE4" hidden="1">#REF!</x:definedName>
    <x:definedName name="BExB806PAXX70XUTA3ZI7OORD78R" localSheetId="20" hidden="1">#REF!</x:definedName>
    <x:definedName name="BExB806PAXX70XUTA3ZI7OORD78R" hidden="1">#REF!</x:definedName>
    <x:definedName name="BExB88FBDZ0MSRCK5MB3E06QBO1N" localSheetId="20" hidden="1">#REF!</x:definedName>
    <x:definedName name="BExB88FBDZ0MSRCK5MB3E06QBO1N" hidden="1">#REF!</x:definedName>
    <x:definedName name="BExB89H5ZI7PL41B4CQN2OSUPK7A" localSheetId="20" hidden="1">#REF!</x:definedName>
    <x:definedName name="BExB89H5ZI7PL41B4CQN2OSUPK7A" hidden="1">#REF!</x:definedName>
    <x:definedName name="BExB8HF4UBVZKQCSRFRUQL2EE6VL" localSheetId="20" hidden="1">#REF!</x:definedName>
    <x:definedName name="BExB8HF4UBVZKQCSRFRUQL2EE6VL" hidden="1">#REF!</x:definedName>
    <x:definedName name="BExB8HKHKZ1ORJZUYGG2M4VSCC39" localSheetId="20" hidden="1">#REF!</x:definedName>
    <x:definedName name="BExB8HKHKZ1ORJZUYGG2M4VSCC39" hidden="1">#REF!</x:definedName>
    <x:definedName name="BExB8PIBXT2X11LCOX7RIO57ITDV" localSheetId="20" hidden="1">#REF!</x:definedName>
    <x:definedName name="BExB8PIBXT2X11LCOX7RIO57ITDV" hidden="1">#REF!</x:definedName>
    <x:definedName name="BExB8QPH8DC5BESEVPSMBCWVN6PO" localSheetId="20" hidden="1">#REF!</x:definedName>
    <x:definedName name="BExB8QPH8DC5BESEVPSMBCWVN6PO" hidden="1">#REF!</x:definedName>
    <x:definedName name="BExB8U5N0D85YR8APKN3PPKG0FWP" localSheetId="20" hidden="1">#REF!</x:definedName>
    <x:definedName name="BExB8U5N0D85YR8APKN3PPKG0FWP" hidden="1">#REF!</x:definedName>
    <x:definedName name="BExB91I17P2IIQ85B7OF9X01BBL0" localSheetId="20" hidden="1">#REF!</x:definedName>
    <x:definedName name="BExB91I17P2IIQ85B7OF9X01BBL0" hidden="1">#REF!</x:definedName>
    <x:definedName name="BExB9DHI5I2TJ2LXYPM98EE81L27" localSheetId="20" hidden="1">#REF!</x:definedName>
    <x:definedName name="BExB9DHI5I2TJ2LXYPM98EE81L27" hidden="1">#REF!</x:definedName>
    <x:definedName name="BExB9IVQ5K36625BTKIXXB3R8NKE" localSheetId="20" hidden="1">#REF!</x:definedName>
    <x:definedName name="BExB9IVQ5K36625BTKIXXB3R8NKE" hidden="1">#REF!</x:definedName>
    <x:definedName name="BExB9Q2MZZHBGW8QQKVEYIMJBPIE" localSheetId="20" hidden="1">#REF!</x:definedName>
    <x:definedName name="BExB9Q2MZZHBGW8QQKVEYIMJBPIE" hidden="1">#REF!</x:definedName>
    <x:definedName name="BExB9UVAU97XX5IFJV05VHTKS512" localSheetId="20" hidden="1">#REF!</x:definedName>
    <x:definedName name="BExB9UVAU97XX5IFJV05VHTKS512" hidden="1">#REF!</x:definedName>
    <x:definedName name="BExB9WTBZ1ZNJ5PYDE80FJ9A5MQS" localSheetId="20" hidden="1">#REF!</x:definedName>
    <x:definedName name="BExB9WTBZ1ZNJ5PYDE80FJ9A5MQS" hidden="1">#REF!</x:definedName>
    <x:definedName name="BExBA1GON0EZRJ20UYPILAPLNQWM" localSheetId="20" hidden="1">#REF!</x:definedName>
    <x:definedName name="BExBA1GON0EZRJ20UYPILAPLNQWM" hidden="1">#REF!</x:definedName>
    <x:definedName name="BExBA1RFNTGEN0TO2IRNXT6F3QKR" localSheetId="20" hidden="1">#REF!</x:definedName>
    <x:definedName name="BExBA1RFNTGEN0TO2IRNXT6F3QKR" hidden="1">#REF!</x:definedName>
    <x:definedName name="BExBA69ASGYRZW1G1DYIS9QRRTBN" localSheetId="20" hidden="1">#REF!</x:definedName>
    <x:definedName name="BExBA69ASGYRZW1G1DYIS9QRRTBN" hidden="1">#REF!</x:definedName>
    <x:definedName name="BExBA6K42582A14WFFWQ3Q8QQWB6" localSheetId="20" hidden="1">#REF!</x:definedName>
    <x:definedName name="BExBA6K42582A14WFFWQ3Q8QQWB6" hidden="1">#REF!</x:definedName>
    <x:definedName name="BExBA6PL9AA5J2L0KPL378AA2VZ4" localSheetId="20" hidden="1">#REF!</x:definedName>
    <x:definedName name="BExBA6PL9AA5J2L0KPL378AA2VZ4" hidden="1">#REF!</x:definedName>
    <x:definedName name="BExBA8I5D4R8R2PYQ1K16TWGTOEP" localSheetId="20" hidden="1">#REF!</x:definedName>
    <x:definedName name="BExBA8I5D4R8R2PYQ1K16TWGTOEP" hidden="1">#REF!</x:definedName>
    <x:definedName name="BExBA8NMWNC4ESE854DLVFP3K8UR" localSheetId="20" hidden="1">#REF!</x:definedName>
    <x:definedName name="BExBA8NMWNC4ESE854DLVFP3K8UR" hidden="1">#REF!</x:definedName>
    <x:definedName name="BExBA93PE0DGUUTA7LLSIGBIXWE5" localSheetId="20" hidden="1">#REF!</x:definedName>
    <x:definedName name="BExBA93PE0DGUUTA7LLSIGBIXWE5" hidden="1">#REF!</x:definedName>
    <x:definedName name="BExBAAWGR2BBXC8GXEYNQ9TYNUN8" localSheetId="20" hidden="1">#REF!</x:definedName>
    <x:definedName name="BExBAAWGR2BBXC8GXEYNQ9TYNUN8" hidden="1">#REF!</x:definedName>
    <x:definedName name="BExBAG5D16CADDC0MWOKCY7JZQO0" localSheetId="20" hidden="1">#REF!</x:definedName>
    <x:definedName name="BExBAG5D16CADDC0MWOKCY7JZQO0" hidden="1">#REF!</x:definedName>
    <x:definedName name="BExBAHY3NCFFKJ0L0RWLV9Q2XEA7" localSheetId="20" hidden="1">#REF!</x:definedName>
    <x:definedName name="BExBAHY3NCFFKJ0L0RWLV9Q2XEA7" hidden="1">#REF!</x:definedName>
    <x:definedName name="BExBAI8X0FKDQJ6YZJQDTTG4ZCWY" localSheetId="20" hidden="1">#REF!</x:definedName>
    <x:definedName name="BExBAI8X0FKDQJ6YZJQDTTG4ZCWY" hidden="1">#REF!</x:definedName>
    <x:definedName name="BExBAKN7XIBAXCF9PCNVS038PCQO" localSheetId="20" hidden="1">#REF!</x:definedName>
    <x:definedName name="BExBAKN7XIBAXCF9PCNVS038PCQO" hidden="1">#REF!</x:definedName>
    <x:definedName name="BExBAKXZ7PBW3DDKKA5MWC1ZUC7O" localSheetId="20" hidden="1">#REF!</x:definedName>
    <x:definedName name="BExBAKXZ7PBW3DDKKA5MWC1ZUC7O" hidden="1">#REF!</x:definedName>
    <x:definedName name="BExBAO8NLXZXHO6KCIECSFCH3RR0" localSheetId="20" hidden="1">#REF!</x:definedName>
    <x:definedName name="BExBAO8NLXZXHO6KCIECSFCH3RR0" hidden="1">#REF!</x:definedName>
    <x:definedName name="BExBAOOT1KBSIEISN1ADL4RMY879" localSheetId="20" hidden="1">#REF!</x:definedName>
    <x:definedName name="BExBAOOT1KBSIEISN1ADL4RMY879" hidden="1">#REF!</x:definedName>
    <x:definedName name="BExBAVKX8Q09370X1GCZWJ4E91YJ" localSheetId="20" hidden="1">#REF!</x:definedName>
    <x:definedName name="BExBAVKX8Q09370X1GCZWJ4E91YJ" hidden="1">#REF!</x:definedName>
    <x:definedName name="BExBAX2X2ENJYO4QTR5VAIQ86L7B" localSheetId="20" hidden="1">#REF!</x:definedName>
    <x:definedName name="BExBAX2X2ENJYO4QTR5VAIQ86L7B" hidden="1">#REF!</x:definedName>
    <x:definedName name="BExBAZ13D3F1DVJQ6YJ8JGUYEYJE" localSheetId="20" hidden="1">#REF!</x:definedName>
    <x:definedName name="BExBAZ13D3F1DVJQ6YJ8JGUYEYJE" hidden="1">#REF!</x:definedName>
    <x:definedName name="BExBBTG649R9I0CT042JLL8LXV18" localSheetId="20" hidden="1">#REF!</x:definedName>
    <x:definedName name="BExBBTG649R9I0CT042JLL8LXV18" hidden="1">#REF!</x:definedName>
    <x:definedName name="BExBBUCJQRR74Q7GPWDEZXYK2KJL" localSheetId="20" hidden="1">#REF!</x:definedName>
    <x:definedName name="BExBBUCJQRR74Q7GPWDEZXYK2KJL" hidden="1">#REF!</x:definedName>
    <x:definedName name="BExBBV8XVMD9CKZY711T0BN7H3PM" localSheetId="20" hidden="1">#REF!</x:definedName>
    <x:definedName name="BExBBV8XVMD9CKZY711T0BN7H3PM" hidden="1">#REF!</x:definedName>
    <x:definedName name="BExBC5L31H53WLFYF54SQM4A7EU4" localSheetId="20" hidden="1">#REF!</x:definedName>
    <x:definedName name="BExBC5L31H53WLFYF54SQM4A7EU4" hidden="1">#REF!</x:definedName>
    <x:definedName name="BExBC78HXWXHO3XAB6E8NVTBGLJS" localSheetId="20" hidden="1">#REF!</x:definedName>
    <x:definedName name="BExBC78HXWXHO3XAB6E8NVTBGLJS" hidden="1">#REF!</x:definedName>
    <x:definedName name="BExBCATYYZZEDHH6VTB2O2HIRMIR" localSheetId="20" hidden="1">#REF!</x:definedName>
    <x:definedName name="BExBCATYYZZEDHH6VTB2O2HIRMIR" hidden="1">#REF!</x:definedName>
    <x:definedName name="BExBCKKJTIRKC1RZJRTK65HHLX4W" localSheetId="20" hidden="1">#REF!</x:definedName>
    <x:definedName name="BExBCKKJTIRKC1RZJRTK65HHLX4W" hidden="1">#REF!</x:definedName>
    <x:definedName name="BExBCLMEPAN3XXX174TU8SS0627Q" localSheetId="20" hidden="1">#REF!</x:definedName>
    <x:definedName name="BExBCLMEPAN3XXX174TU8SS0627Q" hidden="1">#REF!</x:definedName>
    <x:definedName name="BExBCRBEYR2KZ8FAQFZ2NHY13WIY" localSheetId="20" hidden="1">#REF!</x:definedName>
    <x:definedName name="BExBCRBEYR2KZ8FAQFZ2NHY13WIY" hidden="1">#REF!</x:definedName>
    <x:definedName name="BExBD05M2XLZ3FDJC1J5FM7IICZB" localSheetId="9" hidden="1">#REF!</x:definedName>
    <x:definedName name="BExBD05M2XLZ3FDJC1J5FM7IICZB" localSheetId="20" hidden="1">#REF!</x:definedName>
    <x:definedName name="BExBD05M2XLZ3FDJC1J5FM7IICZB" hidden="1">#REF!</x:definedName>
    <x:definedName name="BExBD4I559NXSV6J07Q343TKYMVJ" localSheetId="15" hidden="1">#REF!</x:definedName>
    <x:definedName name="BExBD4I559NXSV6J07Q343TKYMVJ" localSheetId="16" hidden="1">#REF!</x:definedName>
    <x:definedName name="BExBD4I559NXSV6J07Q343TKYMVJ" localSheetId="17" hidden="1">#REF!</x:definedName>
    <x:definedName name="BExBD4I559NXSV6J07Q343TKYMVJ" localSheetId="20" hidden="1">#REF!</x:definedName>
    <x:definedName name="BExBD4I559NXSV6J07Q343TKYMVJ" hidden="1">#REF!</x:definedName>
    <x:definedName name="BExBDBZQLTX3OGFYGULQFK5WEZU5" localSheetId="17" hidden="1">#REF!</x:definedName>
    <x:definedName name="BExBDBZQLTX3OGFYGULQFK5WEZU5" localSheetId="20" hidden="1">#REF!</x:definedName>
    <x:definedName name="BExBDBZQLTX3OGFYGULQFK5WEZU5" hidden="1">#REF!</x:definedName>
    <x:definedName name="BExBDJS9TUEU8Z84IV59E5V4T8K6" localSheetId="17" hidden="1">#REF!</x:definedName>
    <x:definedName name="BExBDJS9TUEU8Z84IV59E5V4T8K6" localSheetId="20" hidden="1">#REF!</x:definedName>
    <x:definedName name="BExBDJS9TUEU8Z84IV59E5V4T8K6" hidden="1">#REF!</x:definedName>
    <x:definedName name="BExBDKOMSVH4XMH52CFJ3F028I9R" localSheetId="20" hidden="1">#REF!</x:definedName>
    <x:definedName name="BExBDKOMSVH4XMH52CFJ3F028I9R" hidden="1">#REF!</x:definedName>
    <x:definedName name="BExBDSRXVZQ0W5WXQMP5XD00GRRL" localSheetId="20" hidden="1">#REF!</x:definedName>
    <x:definedName name="BExBDSRXVZQ0W5WXQMP5XD00GRRL" hidden="1">#REF!</x:definedName>
    <x:definedName name="BExBDT87JCZT4EZQQ1HEUN7ZAMNT" localSheetId="20" hidden="1">#REF!</x:definedName>
    <x:definedName name="BExBDT87JCZT4EZQQ1HEUN7ZAMNT" hidden="1">#REF!</x:definedName>
    <x:definedName name="BExBDUVGK3E1J4JY9ZYTS7V14BLY" localSheetId="20" hidden="1">#REF!</x:definedName>
    <x:definedName name="BExBDUVGK3E1J4JY9ZYTS7V14BLY" hidden="1">#REF!</x:definedName>
    <x:definedName name="BExBDVH3DOL955WK34ZBD4XWH6OI" localSheetId="9" hidden="1">#REF!</x:definedName>
    <x:definedName name="BExBDVH3DOL955WK34ZBD4XWH6OI" localSheetId="20" hidden="1">#REF!</x:definedName>
    <x:definedName name="BExBDVH3DOL955WK34ZBD4XWH6OI" hidden="1">#REF!</x:definedName>
    <x:definedName name="BExBE162OSBKD30I7T1DKKPT3I9I" localSheetId="15" hidden="1">#REF!</x:definedName>
    <x:definedName name="BExBE162OSBKD30I7T1DKKPT3I9I" localSheetId="16" hidden="1">#REF!</x:definedName>
    <x:definedName name="BExBE162OSBKD30I7T1DKKPT3I9I" localSheetId="17" hidden="1">#REF!</x:definedName>
    <x:definedName name="BExBE162OSBKD30I7T1DKKPT3I9I" localSheetId="20" hidden="1">#REF!</x:definedName>
    <x:definedName name="BExBE162OSBKD30I7T1DKKPT3I9I" hidden="1">#REF!</x:definedName>
    <x:definedName name="BExBE5YPUY1T7N7DHMMIGGXK8TMP" localSheetId="17" hidden="1">#REF!</x:definedName>
    <x:definedName name="BExBE5YPUY1T7N7DHMMIGGXK8TMP" localSheetId="20" hidden="1">#REF!</x:definedName>
    <x:definedName name="BExBE5YPUY1T7N7DHMMIGGXK8TMP" hidden="1">#REF!</x:definedName>
    <x:definedName name="BExBE827OBMEXJZS59TKFQS6FC0Z" localSheetId="17" hidden="1">#REF!</x:definedName>
    <x:definedName name="BExBE827OBMEXJZS59TKFQS6FC0Z" localSheetId="20" hidden="1">#REF!</x:definedName>
    <x:definedName name="BExBE827OBMEXJZS59TKFQS6FC0Z" hidden="1">#REF!</x:definedName>
    <x:definedName name="BExBEC9ATLQZF86W1M3APSM4HEOH" localSheetId="20" hidden="1">#REF!</x:definedName>
    <x:definedName name="BExBEC9ATLQZF86W1M3APSM4HEOH" hidden="1">#REF!</x:definedName>
    <x:definedName name="BExBEHCOWXYAJ0G8WL2C0YAEM0A3" localSheetId="20" hidden="1">#REF!</x:definedName>
    <x:definedName name="BExBEHCOWXYAJ0G8WL2C0YAEM0A3" hidden="1">#REF!</x:definedName>
    <x:definedName name="BExBEIUMJGTX2SBNU3E8Z2XPR27P" localSheetId="20" hidden="1">#REF!</x:definedName>
    <x:definedName name="BExBEIUMJGTX2SBNU3E8Z2XPR27P" hidden="1">#REF!</x:definedName>
    <x:definedName name="BExBEYFQJE9YK12A6JBMRFKEC7RN" localSheetId="20" hidden="1">#REF!</x:definedName>
    <x:definedName name="BExBEYFQJE9YK12A6JBMRFKEC7RN" hidden="1">#REF!</x:definedName>
    <x:definedName name="BExBG1ED81J2O4A2S5F5Y3BPHMCR" localSheetId="20" hidden="1">#REF!</x:definedName>
    <x:definedName name="BExBG1ED81J2O4A2S5F5Y3BPHMCR" hidden="1">#REF!</x:definedName>
    <x:definedName name="BExCRHX1OTQXWVM4RKG8IHHYCVFP" localSheetId="20" hidden="1">#REF!</x:definedName>
    <x:definedName name="BExCRHX1OTQXWVM4RKG8IHHYCVFP" hidden="1">#REF!</x:definedName>
    <x:definedName name="BExCRLIHS7466WFJ3RPIUGGXYESZ" localSheetId="20" hidden="1">#REF!</x:definedName>
    <x:definedName name="BExCRLIHS7466WFJ3RPIUGGXYESZ" hidden="1">#REF!</x:definedName>
    <x:definedName name="BExCS1EDDUEAEWHVYXHIP9I1WCJH" localSheetId="20" hidden="1">#REF!</x:definedName>
    <x:definedName name="BExCS1EDDUEAEWHVYXHIP9I1WCJH" hidden="1">#REF!</x:definedName>
    <x:definedName name="BExCS6SLRCBH006GNRE27HFRHP40" localSheetId="20" hidden="1">#REF!</x:definedName>
    <x:definedName name="BExCS6SLRCBH006GNRE27HFRHP40" hidden="1">#REF!</x:definedName>
    <x:definedName name="BExCS7ZPMHFJ4UJDAL8CQOLSZ13B" localSheetId="20" hidden="1">#REF!</x:definedName>
    <x:definedName name="BExCS7ZPMHFJ4UJDAL8CQOLSZ13B" hidden="1">#REF!</x:definedName>
    <x:definedName name="BExCS8W4NJUZH9S1CYB6XSDLEPBW" localSheetId="20" hidden="1">#REF!</x:definedName>
    <x:definedName name="BExCS8W4NJUZH9S1CYB6XSDLEPBW" hidden="1">#REF!</x:definedName>
    <x:definedName name="BExCSAE1M6G20R41J0Y24YNN0YC1" localSheetId="20" hidden="1">#REF!</x:definedName>
    <x:definedName name="BExCSAE1M6G20R41J0Y24YNN0YC1" hidden="1">#REF!</x:definedName>
    <x:definedName name="BExCSAOUZOYKHN7HV511TO8VDJ02" localSheetId="20" hidden="1">#REF!</x:definedName>
    <x:definedName name="BExCSAOUZOYKHN7HV511TO8VDJ02" hidden="1">#REF!</x:definedName>
    <x:definedName name="BExCSGOMZRUX4W3XE4LX5XXH5F2L" localSheetId="20" hidden="1">#REF!</x:definedName>
    <x:definedName name="BExCSGOMZRUX4W3XE4LX5XXH5F2L" hidden="1">#REF!</x:definedName>
    <x:definedName name="BExCSMOFTXSUEC1T46LR1UPYRCX5" localSheetId="20" hidden="1">#REF!</x:definedName>
    <x:definedName name="BExCSMOFTXSUEC1T46LR1UPYRCX5" hidden="1">#REF!</x:definedName>
    <x:definedName name="BExCSMTPZZ9RQU93PT4098LW6KAZ" localSheetId="20" hidden="1">#REF!</x:definedName>
    <x:definedName name="BExCSMTPZZ9RQU93PT4098LW6KAZ" hidden="1">#REF!</x:definedName>
    <x:definedName name="BExCSSDG3TM6TPKS19E9QYJEELZ6" localSheetId="20" hidden="1">#REF!</x:definedName>
    <x:definedName name="BExCSSDG3TM6TPKS19E9QYJEELZ6" hidden="1">#REF!</x:definedName>
    <x:definedName name="BExCSZV7U67UWXL2HKJNM5W1E4OO" localSheetId="20" hidden="1">#REF!</x:definedName>
    <x:definedName name="BExCSZV7U67UWXL2HKJNM5W1E4OO" hidden="1">#REF!</x:definedName>
    <x:definedName name="BExCT4NSDT61OCH04Y2QIFIOP75H" localSheetId="20" hidden="1">#REF!</x:definedName>
    <x:definedName name="BExCT4NSDT61OCH04Y2QIFIOP75H" hidden="1">#REF!</x:definedName>
    <x:definedName name="BExCTDNIGAFFV0FMRGUS25TGONCJ" localSheetId="20" hidden="1">#REF!</x:definedName>
    <x:definedName name="BExCTDNIGAFFV0FMRGUS25TGONCJ" hidden="1">#REF!</x:definedName>
    <x:definedName name="BExCTNE23PLYUM60ZCQ942C1KG81" localSheetId="20" hidden="1">#REF!</x:definedName>
    <x:definedName name="BExCTNE23PLYUM60ZCQ942C1KG81" hidden="1">#REF!</x:definedName>
    <x:definedName name="BExCTW8G3VCZ55S09HTUGXKB1P2M" localSheetId="20" hidden="1">#REF!</x:definedName>
    <x:definedName name="BExCTW8G3VCZ55S09HTUGXKB1P2M" hidden="1">#REF!</x:definedName>
    <x:definedName name="BExCTWJ9A4QCQ9OZN28V6HYAACMI" localSheetId="20" hidden="1">#REF!</x:definedName>
    <x:definedName name="BExCTWJ9A4QCQ9OZN28V6HYAACMI" hidden="1">#REF!</x:definedName>
    <x:definedName name="BExCTYS2KX0QANOLT8LGZ9WV3S3T" localSheetId="20" hidden="1">#REF!</x:definedName>
    <x:definedName name="BExCTYS2KX0QANOLT8LGZ9WV3S3T" hidden="1">#REF!</x:definedName>
    <x:definedName name="BExCTZZ9JNES4EDHW97NP0EGQALX" localSheetId="20" hidden="1">#REF!</x:definedName>
    <x:definedName name="BExCTZZ9JNES4EDHW97NP0EGQALX" hidden="1">#REF!</x:definedName>
    <x:definedName name="BExCU0A1V6NMZQ9ASYJ8QIVQ5UR2" localSheetId="20" hidden="1">#REF!</x:definedName>
    <x:definedName name="BExCU0A1V6NMZQ9ASYJ8QIVQ5UR2" hidden="1">#REF!</x:definedName>
    <x:definedName name="BExCU2834920JBHSPCRC4UF80OLL" localSheetId="20" hidden="1">#REF!</x:definedName>
    <x:definedName name="BExCU2834920JBHSPCRC4UF80OLL" hidden="1">#REF!</x:definedName>
    <x:definedName name="BExCU8O54I3P3WRYWY1CRP3S78QY" localSheetId="20" hidden="1">#REF!</x:definedName>
    <x:definedName name="BExCU8O54I3P3WRYWY1CRP3S78QY" hidden="1">#REF!</x:definedName>
    <x:definedName name="BExCUBILFA1EYYEOFEX37L275Z4P" localSheetId="20" hidden="1">#REF!</x:definedName>
    <x:definedName name="BExCUBILFA1EYYEOFEX37L275Z4P" hidden="1">#REF!</x:definedName>
    <x:definedName name="BExCUDRJO23YOKT8GPWOVQ4XEHF5" localSheetId="20" hidden="1">#REF!</x:definedName>
    <x:definedName name="BExCUDRJO23YOKT8GPWOVQ4XEHF5" hidden="1">#REF!</x:definedName>
    <x:definedName name="BExCUPAXFR16YMWL30ME3F3BSRDZ" localSheetId="20" hidden="1">#REF!</x:definedName>
    <x:definedName name="BExCUPAXFR16YMWL30ME3F3BSRDZ" hidden="1">#REF!</x:definedName>
    <x:definedName name="BExCUR94DHCE47PUUWEMT5QZOYR2" localSheetId="20" hidden="1">#REF!</x:definedName>
    <x:definedName name="BExCUR94DHCE47PUUWEMT5QZOYR2" hidden="1">#REF!</x:definedName>
    <x:definedName name="BExCUT768Y9WTBMX7GXYUGHWIXZD" localSheetId="9" hidden="1">#REF!</x:definedName>
    <x:definedName name="BExCUT768Y9WTBMX7GXYUGHWIXZD" localSheetId="20" hidden="1">#REF!</x:definedName>
    <x:definedName name="BExCUT768Y9WTBMX7GXYUGHWIXZD" hidden="1">#REF!</x:definedName>
    <x:definedName name="BExCUW1QXVMEP3B9SFPNEEWCG9I0" localSheetId="9" hidden="1">#REF!</x:definedName>
    <x:definedName name="BExCUW1QXVMEP3B9SFPNEEWCG9I0" localSheetId="20" hidden="1">#REF!</x:definedName>
    <x:definedName name="BExCUW1QXVMEP3B9SFPNEEWCG9I0" hidden="1">#REF!</x:definedName>
    <x:definedName name="BExCUWN57J3KE1LMYFY8FAMDD57T" localSheetId="15" hidden="1">#REF!</x:definedName>
    <x:definedName name="BExCUWN57J3KE1LMYFY8FAMDD57T" localSheetId="16" hidden="1">#REF!</x:definedName>
    <x:definedName name="BExCUWN57J3KE1LMYFY8FAMDD57T" localSheetId="17" hidden="1">#REF!</x:definedName>
    <x:definedName name="BExCUWN57J3KE1LMYFY8FAMDD57T" localSheetId="20" hidden="1">#REF!</x:definedName>
    <x:definedName name="BExCUWN57J3KE1LMYFY8FAMDD57T" hidden="1">#REF!</x:definedName>
    <x:definedName name="BExCV4VXZA9HAYPSLTWYK66MGS3Y" localSheetId="17" hidden="1">#REF!</x:definedName>
    <x:definedName name="BExCV4VXZA9HAYPSLTWYK66MGS3Y" localSheetId="20" hidden="1">#REF!</x:definedName>
    <x:definedName name="BExCV4VXZA9HAYPSLTWYK66MGS3Y" hidden="1">#REF!</x:definedName>
    <x:definedName name="BExCV634L7SVHGB0UDDTRRQ2Q72H" localSheetId="17" hidden="1">#REF!</x:definedName>
    <x:definedName name="BExCV634L7SVHGB0UDDTRRQ2Q72H" localSheetId="20" hidden="1">#REF!</x:definedName>
    <x:definedName name="BExCV634L7SVHGB0UDDTRRQ2Q72H" hidden="1">#REF!</x:definedName>
    <x:definedName name="BExCVA4UIZYJL3LZ7EQQOM9CIPAD" localSheetId="20" hidden="1">#REF!</x:definedName>
    <x:definedName name="BExCVA4UIZYJL3LZ7EQQOM9CIPAD" hidden="1">#REF!</x:definedName>
    <x:definedName name="BExCVBMRUN39FYTXYMM2N12EFLG1" localSheetId="20" hidden="1">#REF!</x:definedName>
    <x:definedName name="BExCVBMRUN39FYTXYMM2N12EFLG1" hidden="1">#REF!</x:definedName>
    <x:definedName name="BExCVBXGSXT9FWJRG62PX9S1RK83" localSheetId="20" hidden="1">#REF!</x:definedName>
    <x:definedName name="BExCVBXGSXT9FWJRG62PX9S1RK83" hidden="1">#REF!</x:definedName>
    <x:definedName name="BExCVEH7A1VWBBC4BVU6VNJA1WGJ" localSheetId="20" hidden="1">#REF!</x:definedName>
    <x:definedName name="BExCVEH7A1VWBBC4BVU6VNJA1WGJ" hidden="1">#REF!</x:definedName>
    <x:definedName name="BExCVHBNLOHNFS0JAV3I1XGPNH9W" localSheetId="20" hidden="1">#REF!</x:definedName>
    <x:definedName name="BExCVHBNLOHNFS0JAV3I1XGPNH9W" hidden="1">#REF!</x:definedName>
    <x:definedName name="BExCVI86R31A2IOZIEBY1FJLVILD" localSheetId="20" hidden="1">#REF!</x:definedName>
    <x:definedName name="BExCVI86R31A2IOZIEBY1FJLVILD" hidden="1">#REF!</x:definedName>
    <x:definedName name="BExCVKGZXE0I9EIXKBZVSGSEY2RR" localSheetId="20" hidden="1">#REF!</x:definedName>
    <x:definedName name="BExCVKGZXE0I9EIXKBZVSGSEY2RR" hidden="1">#REF!</x:definedName>
    <x:definedName name="BExCVM4B2PZUHY0W5DLK6RO6HSGU" localSheetId="20" hidden="1">#REF!</x:definedName>
    <x:definedName name="BExCVM4B2PZUHY0W5DLK6RO6HSGU" hidden="1">#REF!</x:definedName>
    <x:definedName name="BExCVV44WY5807WGMTGKPW0GT256" localSheetId="20" hidden="1">#REF!</x:definedName>
    <x:definedName name="BExCVV44WY5807WGMTGKPW0GT256" hidden="1">#REF!</x:definedName>
    <x:definedName name="BExCVZ5PN4V6MRBZ04PZJW3GEF8S" localSheetId="20" hidden="1">#REF!</x:definedName>
    <x:definedName name="BExCVZ5PN4V6MRBZ04PZJW3GEF8S" hidden="1">#REF!</x:definedName>
    <x:definedName name="BExCW13R0GWJYGXZBNCPAHQN4NR2" localSheetId="20" hidden="1">#REF!</x:definedName>
    <x:definedName name="BExCW13R0GWJYGXZBNCPAHQN4NR2" hidden="1">#REF!</x:definedName>
    <x:definedName name="BExCW9Y5HWU4RJTNX74O6L24VGCK" localSheetId="20" hidden="1">#REF!</x:definedName>
    <x:definedName name="BExCW9Y5HWU4RJTNX74O6L24VGCK" hidden="1">#REF!</x:definedName>
    <x:definedName name="BExCWJOP24TCAR0PRZG8HD526AHX" localSheetId="20" hidden="1">#REF!</x:definedName>
    <x:definedName name="BExCWJOP24TCAR0PRZG8HD526AHX" hidden="1">#REF!</x:definedName>
    <x:definedName name="BExCWM8JQB8SI9MNZVUOQN3547K8" localSheetId="20" hidden="1">#REF!</x:definedName>
    <x:definedName name="BExCWM8JQB8SI9MNZVUOQN3547K8" hidden="1">#REF!</x:definedName>
    <x:definedName name="BExCWOBVOESHXLNFULF3L3PHKV9U" localSheetId="20" hidden="1">#REF!</x:definedName>
    <x:definedName name="BExCWOBVOESHXLNFULF3L3PHKV9U" hidden="1">#REF!</x:definedName>
    <x:definedName name="BExCWP2YCA04PGYT4V2CKSHBG2N7" localSheetId="20" hidden="1">#REF!</x:definedName>
    <x:definedName name="BExCWP2YCA04PGYT4V2CKSHBG2N7" hidden="1">#REF!</x:definedName>
    <x:definedName name="BExCWPDPESGZS07QGBLSBWDNVJLZ" localSheetId="20" hidden="1">#REF!</x:definedName>
    <x:definedName name="BExCWPDPESGZS07QGBLSBWDNVJLZ" hidden="1">#REF!</x:definedName>
    <x:definedName name="BExCWTVKHIVCRHF8GC39KI58YM5K" localSheetId="20" hidden="1">#REF!</x:definedName>
    <x:definedName name="BExCWTVKHIVCRHF8GC39KI58YM5K" hidden="1">#REF!</x:definedName>
    <x:definedName name="BExCWZPWC0LNH9ZNEEWXFFTQFZN4" localSheetId="20" hidden="1">#REF!</x:definedName>
    <x:definedName name="BExCWZPWC0LNH9ZNEEWXFFTQFZN4" hidden="1">#REF!</x:definedName>
    <x:definedName name="BExCX2KGRZBRVLZNM8SUSIE6A0RL" localSheetId="20" hidden="1">#REF!</x:definedName>
    <x:definedName name="BExCX2KGRZBRVLZNM8SUSIE6A0RL" hidden="1">#REF!</x:definedName>
    <x:definedName name="BExCX30QEPK6YY3L5B9A865PM1XZ" localSheetId="20" hidden="1">#REF!</x:definedName>
    <x:definedName name="BExCX30QEPK6YY3L5B9A865PM1XZ" hidden="1">#REF!</x:definedName>
    <x:definedName name="BExCX3X451T70LZ1VF95L7W4Y4TM" localSheetId="20" hidden="1">#REF!</x:definedName>
    <x:definedName name="BExCX3X451T70LZ1VF95L7W4Y4TM" hidden="1">#REF!</x:definedName>
    <x:definedName name="BExCX4NZ2N1OUGXM7EV0U7VULJMM" localSheetId="20" hidden="1">#REF!</x:definedName>
    <x:definedName name="BExCX4NZ2N1OUGXM7EV0U7VULJMM" hidden="1">#REF!</x:definedName>
    <x:definedName name="BExCX5KCKNR3QHCET9D7RK52DEJB" localSheetId="20" hidden="1">#REF!</x:definedName>
    <x:definedName name="BExCX5KCKNR3QHCET9D7RK52DEJB" hidden="1">#REF!</x:definedName>
    <x:definedName name="BExCX8V1U9KN0DWRM7RHUYCTBVEN" localSheetId="20" hidden="1">#REF!</x:definedName>
    <x:definedName name="BExCX8V1U9KN0DWRM7RHUYCTBVEN" hidden="1">#REF!</x:definedName>
    <x:definedName name="BExCXCGIFCIU1476QTARIGF5OXEL" localSheetId="20" hidden="1">#REF!</x:definedName>
    <x:definedName name="BExCXCGIFCIU1476QTARIGF5OXEL" hidden="1">#REF!</x:definedName>
    <x:definedName name="BExCXILMURGYMAH6N5LF5DV6K3GM" localSheetId="20" hidden="1">#REF!</x:definedName>
    <x:definedName name="BExCXILMURGYMAH6N5LF5DV6K3GM" hidden="1">#REF!</x:definedName>
    <x:definedName name="BExCXMY5ISUXV19SSN8W6FPXAY3L" localSheetId="20" hidden="1">#REF!</x:definedName>
    <x:definedName name="BExCXMY5ISUXV19SSN8W6FPXAY3L" hidden="1">#REF!</x:definedName>
    <x:definedName name="BExCXQUFBMXQ1650735H48B1AZT3" localSheetId="20" hidden="1">#REF!</x:definedName>
    <x:definedName name="BExCXQUFBMXQ1650735H48B1AZT3" hidden="1">#REF!</x:definedName>
    <x:definedName name="BExCXUFX19ADNJAUPHJ62T1ZS5A4" localSheetId="20" hidden="1">#REF!</x:definedName>
    <x:definedName name="BExCXUFX19ADNJAUPHJ62T1ZS5A4" hidden="1">#REF!</x:definedName>
    <x:definedName name="BExCY2DQO9VLA77Q7EG3T0XNXX4F" localSheetId="20" hidden="1">#REF!</x:definedName>
    <x:definedName name="BExCY2DQO9VLA77Q7EG3T0XNXX4F" hidden="1">#REF!</x:definedName>
    <x:definedName name="BExCY6VMJ68MX3C981R5Q0BX5791" localSheetId="20" hidden="1">#REF!</x:definedName>
    <x:definedName name="BExCY6VMJ68MX3C981R5Q0BX5791" hidden="1">#REF!</x:definedName>
    <x:definedName name="BExCYAH2SAZCPW6XCB7V7PMMCAWO" localSheetId="20" hidden="1">#REF!</x:definedName>
    <x:definedName name="BExCYAH2SAZCPW6XCB7V7PMMCAWO" hidden="1">#REF!</x:definedName>
    <x:definedName name="BExCYE2K07U5UQ0WQNHXML7T0NJO" localSheetId="20" hidden="1">#REF!</x:definedName>
    <x:definedName name="BExCYE2K07U5UQ0WQNHXML7T0NJO" hidden="1">#REF!</x:definedName>
    <x:definedName name="BExCYH7R2U5R12XVG3NJ54H052NJ" localSheetId="20" hidden="1">#REF!</x:definedName>
    <x:definedName name="BExCYH7R2U5R12XVG3NJ54H052NJ" hidden="1">#REF!</x:definedName>
    <x:definedName name="BExCYJBB52X8B3AREHCC1L5QNPX7" localSheetId="20" hidden="1">#REF!</x:definedName>
    <x:definedName name="BExCYJBB52X8B3AREHCC1L5QNPX7" hidden="1">#REF!</x:definedName>
    <x:definedName name="BExCYPRC5HJE6N2XQTHCT6NXGP8N" localSheetId="20" hidden="1">#REF!</x:definedName>
    <x:definedName name="BExCYPRC5HJE6N2XQTHCT6NXGP8N" hidden="1">#REF!</x:definedName>
    <x:definedName name="BExCYUK0I3UEXZNFDW71G6Z6D8XR" localSheetId="20" hidden="1">#REF!</x:definedName>
    <x:definedName name="BExCYUK0I3UEXZNFDW71G6Z6D8XR" hidden="1">#REF!</x:definedName>
    <x:definedName name="BExCZ9UA19GWDW0TL6HVTOXIRSPV" localSheetId="20" hidden="1">#REF!</x:definedName>
    <x:definedName name="BExCZ9UA19GWDW0TL6HVTOXIRSPV" hidden="1">#REF!</x:definedName>
    <x:definedName name="BExCZFZCXMLY5DWESYJ9NGTJYQ8M" localSheetId="20" hidden="1">#REF!</x:definedName>
    <x:definedName name="BExCZFZCXMLY5DWESYJ9NGTJYQ8M" hidden="1">#REF!</x:definedName>
    <x:definedName name="BExCZIJ0082EB1UPRKX9EHOOUV0U" localSheetId="20" hidden="1">#REF!</x:definedName>
    <x:definedName name="BExCZIJ0082EB1UPRKX9EHOOUV0U" hidden="1">#REF!</x:definedName>
    <x:definedName name="BExCZJ4P8WS0BDT31WDXI0ROE7D6" localSheetId="20" hidden="1">#REF!</x:definedName>
    <x:definedName name="BExCZJ4P8WS0BDT31WDXI0ROE7D6" hidden="1">#REF!</x:definedName>
    <x:definedName name="BExCZKH6NI0EE02L995IFVBD1J59" localSheetId="20" hidden="1">#REF!</x:definedName>
    <x:definedName name="BExCZKH6NI0EE02L995IFVBD1J59" hidden="1">#REF!</x:definedName>
    <x:definedName name="BExCZNH3KPWE50T7YYORPIC1TXLN" localSheetId="20" hidden="1">#REF!</x:definedName>
    <x:definedName name="BExCZNH3KPWE50T7YYORPIC1TXLN" hidden="1">#REF!</x:definedName>
    <x:definedName name="BExCZSKJ3H9C3V7IL5VIJR1XCVS6" localSheetId="20" hidden="1">#REF!</x:definedName>
    <x:definedName name="BExCZSKJ3H9C3V7IL5VIJR1XCVS6" hidden="1">#REF!</x:definedName>
    <x:definedName name="BExCZUD9FEOJBKDJ51Z3JON9LKJ8" localSheetId="20" hidden="1">#REF!</x:definedName>
    <x:definedName name="BExCZUD9FEOJBKDJ51Z3JON9LKJ8" hidden="1">#REF!</x:definedName>
    <x:definedName name="BExD03NQ5GR56X8Y0Y29FLTRLLS2" localSheetId="20" hidden="1">#REF!</x:definedName>
    <x:definedName name="BExD03NQ5GR56X8Y0Y29FLTRLLS2" hidden="1">#REF!</x:definedName>
    <x:definedName name="BExD0508DAALLU00PHFPBC8SRRKT" localSheetId="20" hidden="1">#REF!</x:definedName>
    <x:definedName name="BExD0508DAALLU00PHFPBC8SRRKT" hidden="1">#REF!</x:definedName>
    <x:definedName name="BExD0BAT3ER3NBREZM75FYDXWDA7" localSheetId="20" hidden="1">#REF!</x:definedName>
    <x:definedName name="BExD0BAT3ER3NBREZM75FYDXWDA7" hidden="1">#REF!</x:definedName>
    <x:definedName name="BExD0BG9BZG0I2HQ6PWHGGVEMY6K" localSheetId="20" hidden="1">#REF!</x:definedName>
    <x:definedName name="BExD0BG9BZG0I2HQ6PWHGGVEMY6K" hidden="1">#REF!</x:definedName>
    <x:definedName name="BExD0C1TNBFIEWNG3IH7R8WOPI6B" localSheetId="20" hidden="1">#REF!</x:definedName>
    <x:definedName name="BExD0C1TNBFIEWNG3IH7R8WOPI6B" hidden="1">#REF!</x:definedName>
    <x:definedName name="BExD0HALIN0JR4JTPGDEVAEE5EX5" localSheetId="20" hidden="1">#REF!</x:definedName>
    <x:definedName name="BExD0HALIN0JR4JTPGDEVAEE5EX5" hidden="1">#REF!</x:definedName>
    <x:definedName name="BExD0LCCDPG16YLY5WQSZF1XI5DA" localSheetId="20" hidden="1">#REF!</x:definedName>
    <x:definedName name="BExD0LCCDPG16YLY5WQSZF1XI5DA" hidden="1">#REF!</x:definedName>
    <x:definedName name="BExD0M38AXH7IMGDWBCB3CT349N5" localSheetId="20" hidden="1">#REF!</x:definedName>
    <x:definedName name="BExD0M38AXH7IMGDWBCB3CT349N5" hidden="1">#REF!</x:definedName>
    <x:definedName name="BExD0RMWSB4TRECEHTH6NN4K9DFZ" localSheetId="20" hidden="1">#REF!</x:definedName>
    <x:definedName name="BExD0RMWSB4TRECEHTH6NN4K9DFZ" hidden="1">#REF!</x:definedName>
    <x:definedName name="BExD0U6KG10QGVDI1XSHK0J10A2V" localSheetId="20" hidden="1">#REF!</x:definedName>
    <x:definedName name="BExD0U6KG10QGVDI1XSHK0J10A2V" hidden="1">#REF!</x:definedName>
    <x:definedName name="BExD11Z3KEWZ3PWH1UZSJRDRV9IH" localSheetId="20" hidden="1">#REF!</x:definedName>
    <x:definedName name="BExD11Z3KEWZ3PWH1UZSJRDRV9IH" hidden="1">#REF!</x:definedName>
    <x:definedName name="BExD13RUIBGRXDL4QDZ305UKUR12" localSheetId="20" hidden="1">#REF!</x:definedName>
    <x:definedName name="BExD13RUIBGRXDL4QDZ305UKUR12" hidden="1">#REF!</x:definedName>
    <x:definedName name="BExD14DETV5R4OOTMAXD5NAKWRO3" localSheetId="20" hidden="1">#REF!</x:definedName>
    <x:definedName name="BExD14DETV5R4OOTMAXD5NAKWRO3" hidden="1">#REF!</x:definedName>
    <x:definedName name="BExD160UKTD6MG5W79IBIHP0ZPKQ" localSheetId="20" hidden="1">#REF!</x:definedName>
    <x:definedName name="BExD160UKTD6MG5W79IBIHP0ZPKQ" hidden="1">#REF!</x:definedName>
    <x:definedName name="BExD16BM4TPPOCZ5ARF5HM6XKRFF" localSheetId="20" hidden="1">#REF!</x:definedName>
    <x:definedName name="BExD16BM4TPPOCZ5ARF5HM6XKRFF" hidden="1">#REF!</x:definedName>
    <x:definedName name="BExD1OAU9OXQAZA4D70HP72CU6GB" localSheetId="20" hidden="1">#REF!</x:definedName>
    <x:definedName name="BExD1OAU9OXQAZA4D70HP72CU6GB" hidden="1">#REF!</x:definedName>
    <x:definedName name="BExD1Y1JV61416YA1XRQHKWPZIE7" localSheetId="20" hidden="1">#REF!</x:definedName>
    <x:definedName name="BExD1Y1JV61416YA1XRQHKWPZIE7" hidden="1">#REF!</x:definedName>
    <x:definedName name="BExD25DU4ZMU9XFJZTH3WMVIKAK6" localSheetId="20" hidden="1">#REF!</x:definedName>
    <x:definedName name="BExD25DU4ZMU9XFJZTH3WMVIKAK6" hidden="1">#REF!</x:definedName>
    <x:definedName name="BExD2CFHIRMBKN5KXE5QP4XXEWFS" localSheetId="20" hidden="1">#REF!</x:definedName>
    <x:definedName name="BExD2CFHIRMBKN5KXE5QP4XXEWFS" hidden="1">#REF!</x:definedName>
    <x:definedName name="BExD2DMHH1HWXQ9W0YYMDP8AAX8Q" localSheetId="20" hidden="1">#REF!</x:definedName>
    <x:definedName name="BExD2DMHH1HWXQ9W0YYMDP8AAX8Q" hidden="1">#REF!</x:definedName>
    <x:definedName name="BExD2HTPC7IWBAU6OSQ67MQA8BYZ" localSheetId="20" hidden="1">#REF!</x:definedName>
    <x:definedName name="BExD2HTPC7IWBAU6OSQ67MQA8BYZ" hidden="1">#REF!</x:definedName>
    <x:definedName name="BExD2I9RDS4BGCN1GXO7T9OCTVFP" localSheetId="20" hidden="1">#REF!</x:definedName>
    <x:definedName name="BExD2I9RDS4BGCN1GXO7T9OCTVFP" hidden="1">#REF!</x:definedName>
    <x:definedName name="BExD2O9JP64FF7WFAC5CXN0SJ91I" localSheetId="20" hidden="1">#REF!</x:definedName>
    <x:definedName name="BExD2O9JP64FF7WFAC5CXN0SJ91I" hidden="1">#REF!</x:definedName>
    <x:definedName name="BExD363H2VGFIQUCE6LS4AC5J0ZT" localSheetId="20" hidden="1">#REF!</x:definedName>
    <x:definedName name="BExD363H2VGFIQUCE6LS4AC5J0ZT" hidden="1">#REF!</x:definedName>
    <x:definedName name="BExD3A588E939V61P1XEW0FI5Q0S" localSheetId="20" hidden="1">#REF!</x:definedName>
    <x:definedName name="BExD3A588E939V61P1XEW0FI5Q0S" hidden="1">#REF!</x:definedName>
    <x:definedName name="BExD3AW300FSO6AAXTER82E4G06O" localSheetId="20" hidden="1">#REF!</x:definedName>
    <x:definedName name="BExD3AW300FSO6AAXTER82E4G06O" hidden="1">#REF!</x:definedName>
    <x:definedName name="BExD3CJJDKVR9M18XI3WDZH80WL6" localSheetId="20" hidden="1">#REF!</x:definedName>
    <x:definedName name="BExD3CJJDKVR9M18XI3WDZH80WL6" hidden="1">#REF!</x:definedName>
    <x:definedName name="BExD3ESD9WYJIB3TRDPJ1CKXRAVL" localSheetId="20" hidden="1">#REF!</x:definedName>
    <x:definedName name="BExD3ESD9WYJIB3TRDPJ1CKXRAVL" hidden="1">#REF!</x:definedName>
    <x:definedName name="BExD3F368X5S25MWSUNIV57RDB57" localSheetId="20" hidden="1">#REF!</x:definedName>
    <x:definedName name="BExD3F368X5S25MWSUNIV57RDB57" hidden="1">#REF!</x:definedName>
    <x:definedName name="BExD3IJ5IT335SOSNV9L85WKAOSI" localSheetId="20" hidden="1">#REF!</x:definedName>
    <x:definedName name="BExD3IJ5IT335SOSNV9L85WKAOSI" hidden="1">#REF!</x:definedName>
    <x:definedName name="BExD3KBVUY57GMMQTOFEU6S6G1AY" localSheetId="20" hidden="1">#REF!</x:definedName>
    <x:definedName name="BExD3KBVUY57GMMQTOFEU6S6G1AY" hidden="1">#REF!</x:definedName>
    <x:definedName name="BExD3NMR7AW2Z6V8SC79VQR37NA6" localSheetId="20" hidden="1">#REF!</x:definedName>
    <x:definedName name="BExD3NMR7AW2Z6V8SC79VQR37NA6" hidden="1">#REF!</x:definedName>
    <x:definedName name="BExD3QXA2UQ2W4N7NYLUEOG40BZB" localSheetId="20" hidden="1">#REF!</x:definedName>
    <x:definedName name="BExD3QXA2UQ2W4N7NYLUEOG40BZB" hidden="1">#REF!</x:definedName>
    <x:definedName name="BExD3U2N041TEJ7GCN005UTPHNXY" localSheetId="20" hidden="1">#REF!</x:definedName>
    <x:definedName name="BExD3U2N041TEJ7GCN005UTPHNXY" hidden="1">#REF!</x:definedName>
    <x:definedName name="BExD3ZGUHLSCF22XMCGLGJ6SWTEA" localSheetId="20" hidden="1">#REF!</x:definedName>
    <x:definedName name="BExD3ZGUHLSCF22XMCGLGJ6SWTEA" hidden="1">#REF!</x:definedName>
    <x:definedName name="BExD40O0CFTNJFOFMMM1KH0P7BUI" localSheetId="20" hidden="1">#REF!</x:definedName>
    <x:definedName name="BExD40O0CFTNJFOFMMM1KH0P7BUI" hidden="1">#REF!</x:definedName>
    <x:definedName name="BExD42M7FXJ8KK8AK9LDV75Z0U92" localSheetId="20" hidden="1">#REF!</x:definedName>
    <x:definedName name="BExD42M7FXJ8KK8AK9LDV75Z0U92" hidden="1">#REF!</x:definedName>
    <x:definedName name="BExD4440VK5VJ036LP729F6A0YGC" localSheetId="9" hidden="1">#REF!</x:definedName>
    <x:definedName name="BExD4440VK5VJ036LP729F6A0YGC" localSheetId="20" hidden="1">#REF!</x:definedName>
    <x:definedName name="BExD4440VK5VJ036LP729F6A0YGC" hidden="1">#REF!</x:definedName>
    <x:definedName name="BExD4BLRYNKM0GO3B3KP6590EN75" localSheetId="15" hidden="1">#REF!</x:definedName>
    <x:definedName name="BExD4BLRYNKM0GO3B3KP6590EN75" localSheetId="16" hidden="1">#REF!</x:definedName>
    <x:definedName name="BExD4BLRYNKM0GO3B3KP6590EN75" localSheetId="17" hidden="1">#REF!</x:definedName>
    <x:definedName name="BExD4BLRYNKM0GO3B3KP6590EN75" localSheetId="20" hidden="1">#REF!</x:definedName>
    <x:definedName name="BExD4BLRYNKM0GO3B3KP6590EN75" hidden="1">#REF!</x:definedName>
    <x:definedName name="BExD4BR9HJ3MWWZ5KLVZWX9FJAUS" localSheetId="17" hidden="1">#REF!</x:definedName>
    <x:definedName name="BExD4BR9HJ3MWWZ5KLVZWX9FJAUS" localSheetId="20" hidden="1">#REF!</x:definedName>
    <x:definedName name="BExD4BR9HJ3MWWZ5KLVZWX9FJAUS" hidden="1">#REF!</x:definedName>
    <x:definedName name="BExD4CYDIFKUQ00ORL8MH1G8AEOH" localSheetId="17" hidden="1">#REF!</x:definedName>
    <x:definedName name="BExD4CYDIFKUQ00ORL8MH1G8AEOH" localSheetId="20" hidden="1">#REF!</x:definedName>
    <x:definedName name="BExD4CYDIFKUQ00ORL8MH1G8AEOH" hidden="1">#REF!</x:definedName>
    <x:definedName name="BExD4F1WTKT3H0N9MF4H1LX7MBSY" localSheetId="20" hidden="1">#REF!</x:definedName>
    <x:definedName name="BExD4F1WTKT3H0N9MF4H1LX7MBSY" hidden="1">#REF!</x:definedName>
    <x:definedName name="BExD4H5GQWXBS6LUL3TSP36DVO38" localSheetId="20" hidden="1">#REF!</x:definedName>
    <x:definedName name="BExD4H5GQWXBS6LUL3TSP36DVO38" hidden="1">#REF!</x:definedName>
    <x:definedName name="BExD4JJSS3QDBLABCJCHD45SRNPI" localSheetId="20" hidden="1">#REF!</x:definedName>
    <x:definedName name="BExD4JJSS3QDBLABCJCHD45SRNPI" hidden="1">#REF!</x:definedName>
    <x:definedName name="BExD4R1I0MKF033I5LPUYIMTZ6E8" localSheetId="20" hidden="1">#REF!</x:definedName>
    <x:definedName name="BExD4R1I0MKF033I5LPUYIMTZ6E8" hidden="1">#REF!</x:definedName>
    <x:definedName name="BExD4ZQEW7F25SBOT6GFHWYONPD2" localSheetId="9" hidden="1">#REF!</x:definedName>
    <x:definedName name="BExD4ZQEW7F25SBOT6GFHWYONPD2" localSheetId="20" hidden="1">#REF!</x:definedName>
    <x:definedName name="BExD4ZQEW7F25SBOT6GFHWYONPD2" hidden="1">#REF!</x:definedName>
    <x:definedName name="BExD50MT3M6XZLNUP9JL93EG6D9R" localSheetId="15" hidden="1">#REF!</x:definedName>
    <x:definedName name="BExD50MT3M6XZLNUP9JL93EG6D9R" localSheetId="16" hidden="1">#REF!</x:definedName>
    <x:definedName name="BExD50MT3M6XZLNUP9JL93EG6D9R" localSheetId="17" hidden="1">#REF!</x:definedName>
    <x:definedName name="BExD50MT3M6XZLNUP9JL93EG6D9R" localSheetId="20" hidden="1">#REF!</x:definedName>
    <x:definedName name="BExD50MT3M6XZLNUP9JL93EG6D9R" hidden="1">#REF!</x:definedName>
    <x:definedName name="BExD58FB2E94KZRKVS2HR2X2RPON" localSheetId="17" hidden="1">#REF!</x:definedName>
    <x:definedName name="BExD58FB2E94KZRKVS2HR2X2RPON" localSheetId="20" hidden="1">#REF!</x:definedName>
    <x:definedName name="BExD58FB2E94KZRKVS2HR2X2RPON" hidden="1">#REF!</x:definedName>
    <x:definedName name="BExD5EV7KDSVF1CJT38M4IBPFLPY" localSheetId="17" hidden="1">#REF!</x:definedName>
    <x:definedName name="BExD5EV7KDSVF1CJT38M4IBPFLPY" localSheetId="20" hidden="1">#REF!</x:definedName>
    <x:definedName name="BExD5EV7KDSVF1CJT38M4IBPFLPY" hidden="1">#REF!</x:definedName>
    <x:definedName name="BExD5FRK547OESJRYAW574DZEZ7J" localSheetId="20" hidden="1">#REF!</x:definedName>
    <x:definedName name="BExD5FRK547OESJRYAW574DZEZ7J" hidden="1">#REF!</x:definedName>
    <x:definedName name="BExD5I5X2YA2YNCTCDSMEL4CWF4N" localSheetId="20" hidden="1">#REF!</x:definedName>
    <x:definedName name="BExD5I5X2YA2YNCTCDSMEL4CWF4N" hidden="1">#REF!</x:definedName>
    <x:definedName name="BExD5LGLIOQ0OLD32Y77OQHSFA20" localSheetId="20" hidden="1">#REF!</x:definedName>
    <x:definedName name="BExD5LGLIOQ0OLD32Y77OQHSFA20" hidden="1">#REF!</x:definedName>
    <x:definedName name="BExD5QUSRFJWRQ1ZM50WYLCF74DF" localSheetId="20" hidden="1">#REF!</x:definedName>
    <x:definedName name="BExD5QUSRFJWRQ1ZM50WYLCF74DF" hidden="1">#REF!</x:definedName>
    <x:definedName name="BExD5SSUIF6AJQHBHK8PNMFBPRYB" localSheetId="20" hidden="1">#REF!</x:definedName>
    <x:definedName name="BExD5SSUIF6AJQHBHK8PNMFBPRYB" hidden="1">#REF!</x:definedName>
    <x:definedName name="BExD623C9LRX18BE0W2V6SZLQUXX" localSheetId="20" hidden="1">#REF!</x:definedName>
    <x:definedName name="BExD623C9LRX18BE0W2V6SZLQUXX" hidden="1">#REF!</x:definedName>
    <x:definedName name="BExD6CQA7UMJBXV7AIFAIHUF2ICX" localSheetId="20" hidden="1">#REF!</x:definedName>
    <x:definedName name="BExD6CQA7UMJBXV7AIFAIHUF2ICX" hidden="1">#REF!</x:definedName>
    <x:definedName name="BExD6FKVK8WJWNYPVENR7Q8Q30PK" localSheetId="20" hidden="1">#REF!</x:definedName>
    <x:definedName name="BExD6FKVK8WJWNYPVENR7Q8Q30PK" hidden="1">#REF!</x:definedName>
    <x:definedName name="BExD6GMP0LK8WKVWMIT1NNH8CHLF" localSheetId="20" hidden="1">#REF!</x:definedName>
    <x:definedName name="BExD6GMP0LK8WKVWMIT1NNH8CHLF" hidden="1">#REF!</x:definedName>
    <x:definedName name="BExD6H2TE0WWAUIWVSSCLPZ6B88N" localSheetId="20" hidden="1">#REF!</x:definedName>
    <x:definedName name="BExD6H2TE0WWAUIWVSSCLPZ6B88N" hidden="1">#REF!</x:definedName>
    <x:definedName name="BExD6IKQHK6BAYQM4S5BEVL56Z8X" localSheetId="20" hidden="1">#REF!</x:definedName>
    <x:definedName name="BExD6IKQHK6BAYQM4S5BEVL56Z8X" hidden="1">#REF!</x:definedName>
    <x:definedName name="BExD71LTOE015TV5RSAHM8NT8GVW" localSheetId="20" hidden="1">#REF!</x:definedName>
    <x:definedName name="BExD71LTOE015TV5RSAHM8NT8GVW" hidden="1">#REF!</x:definedName>
    <x:definedName name="BExD73USXVADC7EHGHVTQNCT06ZA" localSheetId="20" hidden="1">#REF!</x:definedName>
    <x:definedName name="BExD73USXVADC7EHGHVTQNCT06ZA" hidden="1">#REF!</x:definedName>
    <x:definedName name="BExD7BHVRBZ6463MAK6KNCZQQAZL" localSheetId="20" hidden="1">#REF!</x:definedName>
    <x:definedName name="BExD7BHVRBZ6463MAK6KNCZQQAZL" hidden="1">#REF!</x:definedName>
    <x:definedName name="BExD7GAI1HJ9MD4ZU26MDRDS4E2B" localSheetId="20" hidden="1">#REF!</x:definedName>
    <x:definedName name="BExD7GAI1HJ9MD4ZU26MDRDS4E2B" hidden="1">#REF!</x:definedName>
    <x:definedName name="BExD7GAIGULTB3YHM1OS9RBQOTEC" localSheetId="20" hidden="1">#REF!</x:definedName>
    <x:definedName name="BExD7GAIGULTB3YHM1OS9RBQOTEC" hidden="1">#REF!</x:definedName>
    <x:definedName name="BExD7IE1DHIS52UFDCTSKPJQNRD5" localSheetId="20" hidden="1">#REF!</x:definedName>
    <x:definedName name="BExD7IE1DHIS52UFDCTSKPJQNRD5" hidden="1">#REF!</x:definedName>
    <x:definedName name="BExD7IUBGUWHYC9UNZ1IY5XFYKQN" localSheetId="20" hidden="1">#REF!</x:definedName>
    <x:definedName name="BExD7IUBGUWHYC9UNZ1IY5XFYKQN" hidden="1">#REF!</x:definedName>
    <x:definedName name="BExD7JQOJ35HGL8U2OCEI2P2JT7I" localSheetId="20" hidden="1">#REF!</x:definedName>
    <x:definedName name="BExD7JQOJ35HGL8U2OCEI2P2JT7I" hidden="1">#REF!</x:definedName>
    <x:definedName name="BExD7KSDKNDNH95NDT3S7GM3MUU2" localSheetId="20" hidden="1">#REF!</x:definedName>
    <x:definedName name="BExD7KSDKNDNH95NDT3S7GM3MUU2" hidden="1">#REF!</x:definedName>
    <x:definedName name="BExD7N6P5ERNDX7C0TYFQOP08EQQ" localSheetId="20" hidden="1">#REF!</x:definedName>
    <x:definedName name="BExD7N6P5ERNDX7C0TYFQOP08EQQ" hidden="1">#REF!</x:definedName>
    <x:definedName name="BExD87EVTIE7IAHSBAD70MNJUTK8" localSheetId="20" hidden="1">#REF!</x:definedName>
    <x:definedName name="BExD87EVTIE7IAHSBAD70MNJUTK8" hidden="1">#REF!</x:definedName>
    <x:definedName name="BExD8H5O087KQVWIVPUUID5VMGMS" localSheetId="20" hidden="1">#REF!</x:definedName>
    <x:definedName name="BExD8H5O087KQVWIVPUUID5VMGMS" hidden="1">#REF!</x:definedName>
    <x:definedName name="BExD8OCLZMFN5K3VZYI4Q4ITVKUA" localSheetId="20" hidden="1">#REF!</x:definedName>
    <x:definedName name="BExD8OCLZMFN5K3VZYI4Q4ITVKUA" hidden="1">#REF!</x:definedName>
    <x:definedName name="BExD8UY01RLLF0MGPUZLE6EXR9AC" localSheetId="20" hidden="1">#REF!</x:definedName>
    <x:definedName name="BExD8UY01RLLF0MGPUZLE6EXR9AC" hidden="1">#REF!</x:definedName>
    <x:definedName name="BExD90MZC8CFEENJPJGQXGWBZL33" localSheetId="20" hidden="1">#REF!</x:definedName>
    <x:definedName name="BExD90MZC8CFEENJPJGQXGWBZL33" hidden="1">#REF!</x:definedName>
    <x:definedName name="BExD93C1R6LC0631ECHVFYH0R0PD" localSheetId="20" hidden="1">#REF!</x:definedName>
    <x:definedName name="BExD93C1R6LC0631ECHVFYH0R0PD" hidden="1">#REF!</x:definedName>
    <x:definedName name="BExD97TXIO0COVNN4OH3DEJ33YLM" localSheetId="20" hidden="1">#REF!</x:definedName>
    <x:definedName name="BExD97TXIO0COVNN4OH3DEJ33YLM" hidden="1">#REF!</x:definedName>
    <x:definedName name="BExD99RZ1RFIMK6O1ZHSPJ68X9Y5" localSheetId="20" hidden="1">#REF!</x:definedName>
    <x:definedName name="BExD99RZ1RFIMK6O1ZHSPJ68X9Y5" hidden="1">#REF!</x:definedName>
    <x:definedName name="BExD9C0ZMLX1WR2QR1YPWX15IH8W" localSheetId="9" hidden="1">#REF!</x:definedName>
    <x:definedName name="BExD9C0ZMLX1WR2QR1YPWX15IH8W" localSheetId="20" hidden="1">#REF!</x:definedName>
    <x:definedName name="BExD9C0ZMLX1WR2QR1YPWX15IH8W" hidden="1">#REF!</x:definedName>
    <x:definedName name="BExD9L0ID3VSOU609GKWYTA5BFMA" localSheetId="15" hidden="1">#REF!</x:definedName>
    <x:definedName name="BExD9L0ID3VSOU609GKWYTA5BFMA" localSheetId="16" hidden="1">#REF!</x:definedName>
    <x:definedName name="BExD9L0ID3VSOU609GKWYTA5BFMA" localSheetId="17" hidden="1">#REF!</x:definedName>
    <x:definedName name="BExD9L0ID3VSOU609GKWYTA5BFMA" localSheetId="20" hidden="1">#REF!</x:definedName>
    <x:definedName name="BExD9L0ID3VSOU609GKWYTA5BFMA" hidden="1">#REF!</x:definedName>
    <x:definedName name="BExD9M7SEMG0JK2FUTTZXWIEBTKB" localSheetId="17" hidden="1">#REF!</x:definedName>
    <x:definedName name="BExD9M7SEMG0JK2FUTTZXWIEBTKB" localSheetId="20" hidden="1">#REF!</x:definedName>
    <x:definedName name="BExD9M7SEMG0JK2FUTTZXWIEBTKB" hidden="1">#REF!</x:definedName>
    <x:definedName name="BExD9MNYBYB1AICQL5165G472IE2" localSheetId="17" hidden="1">#REF!</x:definedName>
    <x:definedName name="BExD9MNYBYB1AICQL5165G472IE2" localSheetId="20" hidden="1">#REF!</x:definedName>
    <x:definedName name="BExD9MNYBYB1AICQL5165G472IE2" hidden="1">#REF!</x:definedName>
    <x:definedName name="BExD9PNSYT7GASEGUVL48MUQ02WO" localSheetId="20" hidden="1">#REF!</x:definedName>
    <x:definedName name="BExD9PNSYT7GASEGUVL48MUQ02WO" hidden="1">#REF!</x:definedName>
    <x:definedName name="BExD9TK2MIWFH5SKUYU9ZKF4NPHQ" localSheetId="20" hidden="1">#REF!</x:definedName>
    <x:definedName name="BExD9TK2MIWFH5SKUYU9ZKF4NPHQ" hidden="1">#REF!</x:definedName>
    <x:definedName name="BExDA2JS3GCJ8M5I4XF4ZMYZ4BXT" localSheetId="20" hidden="1">#REF!</x:definedName>
    <x:definedName name="BExDA2JS3GCJ8M5I4XF4ZMYZ4BXT" hidden="1">#REF!</x:definedName>
    <x:definedName name="BExDA6LD9061UULVKUUI4QP8SK13" localSheetId="20" hidden="1">#REF!</x:definedName>
    <x:definedName name="BExDA6LD9061UULVKUUI4QP8SK13" hidden="1">#REF!</x:definedName>
    <x:definedName name="BExDA7SHULP5GGGVSZFK3FMN833U" localSheetId="20" hidden="1">#REF!</x:definedName>
    <x:definedName name="BExDA7SHULP5GGGVSZFK3FMN833U" hidden="1">#REF!</x:definedName>
    <x:definedName name="BExDABE0KA94036RVJKMXL7GB30N" localSheetId="20" hidden="1">#REF!</x:definedName>
    <x:definedName name="BExDABE0KA94036RVJKMXL7GB30N" hidden="1">#REF!</x:definedName>
    <x:definedName name="BExDAGMVMNLQ6QXASB9R6D8DIT12" localSheetId="20" hidden="1">#REF!</x:definedName>
    <x:definedName name="BExDAGMVMNLQ6QXASB9R6D8DIT12" hidden="1">#REF!</x:definedName>
    <x:definedName name="BExDAYBHU9ADLXI8VRC7F608RVGM" localSheetId="20" hidden="1">#REF!</x:definedName>
    <x:definedName name="BExDAYBHU9ADLXI8VRC7F608RVGM" hidden="1">#REF!</x:definedName>
    <x:definedName name="BExDBDR1XR0FV0CYUCB2OJ7CJCZU" localSheetId="20" hidden="1">#REF!</x:definedName>
    <x:definedName name="BExDBDR1XR0FV0CYUCB2OJ7CJCZU" hidden="1">#REF!</x:definedName>
    <x:definedName name="BExDBO8QK1FUFVLO07NZ0BZ9BKA0" localSheetId="20" hidden="1">#REF!</x:definedName>
    <x:definedName name="BExDBO8QK1FUFVLO07NZ0BZ9BKA0" hidden="1">#REF!</x:definedName>
    <x:definedName name="BExDBRJDI7W1042W6UYNA12BZGBJ" localSheetId="20" hidden="1">#REF!</x:definedName>
    <x:definedName name="BExDBRJDI7W1042W6UYNA12BZGBJ" hidden="1">#REF!</x:definedName>
    <x:definedName name="BExDBY4R8EXLUENLCDFC4YRRVQPS" localSheetId="20" hidden="1">#REF!</x:definedName>
    <x:definedName name="BExDBY4R8EXLUENLCDFC4YRRVQPS" hidden="1">#REF!</x:definedName>
    <x:definedName name="BExDC7F818VN0S18ID7XRCRVYPJ4" localSheetId="20" hidden="1">#REF!</x:definedName>
    <x:definedName name="BExDC7F818VN0S18ID7XRCRVYPJ4" hidden="1">#REF!</x:definedName>
    <x:definedName name="BExDCL7K96PC9VZYB70ZW3QPVIJE" localSheetId="20" hidden="1">#REF!</x:definedName>
    <x:definedName name="BExDCL7K96PC9VZYB70ZW3QPVIJE" hidden="1">#REF!</x:definedName>
    <x:definedName name="BExDCP3UZ3C2O4C1F7KMU0Z9U32N" localSheetId="20" hidden="1">#REF!</x:definedName>
    <x:definedName name="BExDCP3UZ3C2O4C1F7KMU0Z9U32N" hidden="1">#REF!</x:definedName>
    <x:definedName name="BExEOBX3WECDMYCV9RLN49APTXMM" localSheetId="20" hidden="1">#REF!</x:definedName>
    <x:definedName name="BExEOBX3WECDMYCV9RLN49APTXMM" hidden="1">#REF!</x:definedName>
    <x:definedName name="BExEOKLZRPEMPJO02S4EGHZXAWN3" localSheetId="20" hidden="1">#REF!</x:definedName>
    <x:definedName name="BExEOKLZRPEMPJO02S4EGHZXAWN3" hidden="1">#REF!</x:definedName>
    <x:definedName name="BExEP4E4F36662JDI0TOD85OP7X9" localSheetId="20" hidden="1">#REF!</x:definedName>
    <x:definedName name="BExEP4E4F36662JDI0TOD85OP7X9" hidden="1">#REF!</x:definedName>
    <x:definedName name="BExEPN9VIYI0FVL0HLZQXJFO6TT0" localSheetId="20" hidden="1">#REF!</x:definedName>
    <x:definedName name="BExEPN9VIYI0FVL0HLZQXJFO6TT0" hidden="1">#REF!</x:definedName>
    <x:definedName name="BExEPYT6VDSMR8MU2341Q5GM2Y9V" localSheetId="20" hidden="1">#REF!</x:definedName>
    <x:definedName name="BExEPYT6VDSMR8MU2341Q5GM2Y9V" hidden="1">#REF!</x:definedName>
    <x:definedName name="BExEQ2ENYLMY8K1796XBB31CJHNN" localSheetId="20" hidden="1">#REF!</x:definedName>
    <x:definedName name="BExEQ2ENYLMY8K1796XBB31CJHNN" hidden="1">#REF!</x:definedName>
    <x:definedName name="BExEQ2PFE4N40LEPGDPS90WDL6BN" localSheetId="20" hidden="1">#REF!</x:definedName>
    <x:definedName name="BExEQ2PFE4N40LEPGDPS90WDL6BN" hidden="1">#REF!</x:definedName>
    <x:definedName name="BExEQ2PFURT24NQYGYVE8NKX1EGA" localSheetId="20" hidden="1">#REF!</x:definedName>
    <x:definedName name="BExEQ2PFURT24NQYGYVE8NKX1EGA" hidden="1">#REF!</x:definedName>
    <x:definedName name="BExEQB8ZWXO6IIGOEPWTLOJGE2NR" localSheetId="20" hidden="1">#REF!</x:definedName>
    <x:definedName name="BExEQB8ZWXO6IIGOEPWTLOJGE2NR" hidden="1">#REF!</x:definedName>
    <x:definedName name="BExEQBZX0EL6LIKPY01197ACK65H" localSheetId="20" hidden="1">#REF!</x:definedName>
    <x:definedName name="BExEQBZX0EL6LIKPY01197ACK65H" hidden="1">#REF!</x:definedName>
    <x:definedName name="BExEQDXZALJLD4OBF74IKZBR13SR" localSheetId="20" hidden="1">#REF!</x:definedName>
    <x:definedName name="BExEQDXZALJLD4OBF74IKZBR13SR" hidden="1">#REF!</x:definedName>
    <x:definedName name="BExEQE3GC6W9CGTSGR7X502XUI5L" localSheetId="20" hidden="1">#REF!</x:definedName>
    <x:definedName name="BExEQE3GC6W9CGTSGR7X502XUI5L" hidden="1">#REF!</x:definedName>
    <x:definedName name="BExEQFLE2RPWGMWQAI4JMKUEFRPT" localSheetId="20" hidden="1">#REF!</x:definedName>
    <x:definedName name="BExEQFLE2RPWGMWQAI4JMKUEFRPT" hidden="1">#REF!</x:definedName>
    <x:definedName name="BExEQK38GYRBUH7XFJUH04UET47Q" localSheetId="20" hidden="1">#REF!</x:definedName>
    <x:definedName name="BExEQK38GYRBUH7XFJUH04UET47Q" hidden="1">#REF!</x:definedName>
    <x:definedName name="BExEQKE1O2TX2P7ZGJMB9VWDXWO4" localSheetId="20" hidden="1">#REF!</x:definedName>
    <x:definedName name="BExEQKE1O2TX2P7ZGJMB9VWDXWO4" hidden="1">#REF!</x:definedName>
    <x:definedName name="BExEQTZAP8R69U31W4LKGTKKGKQE" localSheetId="20" hidden="1">#REF!</x:definedName>
    <x:definedName name="BExEQTZAP8R69U31W4LKGTKKGKQE" hidden="1">#REF!</x:definedName>
    <x:definedName name="BExEQU4RR1SZE5XJ90D8ZQ8KRZFG" localSheetId="20" hidden="1">#REF!</x:definedName>
    <x:definedName name="BExEQU4RR1SZE5XJ90D8ZQ8KRZFG" hidden="1">#REF!</x:definedName>
    <x:definedName name="BExER2O72H1F9WV6S1J04C15PXX7" localSheetId="20" hidden="1">#REF!</x:definedName>
    <x:definedName name="BExER2O72H1F9WV6S1J04C15PXX7" hidden="1">#REF!</x:definedName>
    <x:definedName name="BExERFEPB2LP5DWH3DNZJF8R0AK9" localSheetId="20" hidden="1">#REF!</x:definedName>
    <x:definedName name="BExERFEPB2LP5DWH3DNZJF8R0AK9" hidden="1">#REF!</x:definedName>
    <x:definedName name="BExERRUIKIOATPZ9U4HQ0V52RJAU" localSheetId="20" hidden="1">#REF!</x:definedName>
    <x:definedName name="BExERRUIKIOATPZ9U4HQ0V52RJAU" hidden="1">#REF!</x:definedName>
    <x:definedName name="BExERSANFNM1O7T65PC5MJ301YET" localSheetId="20" hidden="1">#REF!</x:definedName>
    <x:definedName name="BExERSANFNM1O7T65PC5MJ301YET" hidden="1">#REF!</x:definedName>
    <x:definedName name="BExERTNAJZ59DKI5JCRPJKMWW067" localSheetId="20" hidden="1">#REF!</x:definedName>
    <x:definedName name="BExERTNAJZ59DKI5JCRPJKMWW067" hidden="1">#REF!</x:definedName>
    <x:definedName name="BExERWCEBKQRYWRQLYJ4UCMMKTHG" localSheetId="9" hidden="1">#REF!</x:definedName>
    <x:definedName name="BExERWCEBKQRYWRQLYJ4UCMMKTHG" localSheetId="20" hidden="1">#REF!</x:definedName>
    <x:definedName name="BExERWCEBKQRYWRQLYJ4UCMMKTHG" hidden="1">#REF!</x:definedName>
    <x:definedName name="BExES1QK2RJM42AWEVW7RIMFEW0F" localSheetId="15" hidden="1">#REF!</x:definedName>
    <x:definedName name="BExES1QK2RJM42AWEVW7RIMFEW0F" localSheetId="16" hidden="1">#REF!</x:definedName>
    <x:definedName name="BExES1QK2RJM42AWEVW7RIMFEW0F" localSheetId="17" hidden="1">#REF!</x:definedName>
    <x:definedName name="BExES1QK2RJM42AWEVW7RIMFEW0F" localSheetId="20" hidden="1">#REF!</x:definedName>
    <x:definedName name="BExES1QK2RJM42AWEVW7RIMFEW0F" hidden="1">#REF!</x:definedName>
    <x:definedName name="BExES44RHHDL3V7FLV6M20834WF1" localSheetId="17" hidden="1">#REF!</x:definedName>
    <x:definedName name="BExES44RHHDL3V7FLV6M20834WF1" localSheetId="20" hidden="1">#REF!</x:definedName>
    <x:definedName name="BExES44RHHDL3V7FLV6M20834WF1" hidden="1">#REF!</x:definedName>
    <x:definedName name="BExES4A7VE2X3RYYTVRLKZD4I7WU" localSheetId="17" hidden="1">#REF!</x:definedName>
    <x:definedName name="BExES4A7VE2X3RYYTVRLKZD4I7WU" localSheetId="20" hidden="1">#REF!</x:definedName>
    <x:definedName name="BExES4A7VE2X3RYYTVRLKZD4I7WU" hidden="1">#REF!</x:definedName>
    <x:definedName name="BExES6ZC8R7PHJ21OVJFLIR7DY30" localSheetId="20" hidden="1">#REF!</x:definedName>
    <x:definedName name="BExES6ZC8R7PHJ21OVJFLIR7DY30" hidden="1">#REF!</x:definedName>
    <x:definedName name="BExESEH25TCNEETUCSRK8DYHROYY" localSheetId="20" hidden="1">#REF!</x:definedName>
    <x:definedName name="BExESEH25TCNEETUCSRK8DYHROYY" hidden="1">#REF!</x:definedName>
    <x:definedName name="BExESMKD95A649M0WRSG6CXXP326" localSheetId="20" hidden="1">#REF!</x:definedName>
    <x:definedName name="BExESMKD95A649M0WRSG6CXXP326" hidden="1">#REF!</x:definedName>
    <x:definedName name="BExESR27ZXJG5VMY4PR9D940VS7T" localSheetId="20" hidden="1">#REF!</x:definedName>
    <x:definedName name="BExESR27ZXJG5VMY4PR9D940VS7T" hidden="1">#REF!</x:definedName>
    <x:definedName name="BExESZ03KXL8DQ2591HLR56ZML94" localSheetId="20" hidden="1">#REF!</x:definedName>
    <x:definedName name="BExESZ03KXL8DQ2591HLR56ZML94" hidden="1">#REF!</x:definedName>
    <x:definedName name="BExESZAW5N443NRTKIP59OEI1CR6" localSheetId="20" hidden="1">#REF!</x:definedName>
    <x:definedName name="BExESZAW5N443NRTKIP59OEI1CR6" hidden="1">#REF!</x:definedName>
    <x:definedName name="BExET3HXQ60A4O2OLKX8QNXRI6LQ" localSheetId="20" hidden="1">#REF!</x:definedName>
    <x:definedName name="BExET3HXQ60A4O2OLKX8QNXRI6LQ" hidden="1">#REF!</x:definedName>
    <x:definedName name="BExET3SPX08PMIJ6NN1UTG16Y6O2" localSheetId="20" hidden="1">#REF!</x:definedName>
    <x:definedName name="BExET3SPX08PMIJ6NN1UTG16Y6O2" hidden="1">#REF!</x:definedName>
    <x:definedName name="BExETA3B1FCIOA80H94K90FWXQKE" localSheetId="20" hidden="1">#REF!</x:definedName>
    <x:definedName name="BExETA3B1FCIOA80H94K90FWXQKE" hidden="1">#REF!</x:definedName>
    <x:definedName name="BExETAZOYT4CJIT8RRKC9F2HJG1D" localSheetId="20" hidden="1">#REF!</x:definedName>
    <x:definedName name="BExETAZOYT4CJIT8RRKC9F2HJG1D" hidden="1">#REF!</x:definedName>
    <x:definedName name="BExETDZJZBM897WV9SJ54R7KH7MG" localSheetId="20" hidden="1">#REF!</x:definedName>
    <x:definedName name="BExETDZJZBM897WV9SJ54R7KH7MG" hidden="1">#REF!</x:definedName>
    <x:definedName name="BExETDZKK8E89XXW4SLL9AY29YEZ" localSheetId="20" hidden="1">#REF!</x:definedName>
    <x:definedName name="BExETDZKK8E89XXW4SLL9AY29YEZ" hidden="1">#REF!</x:definedName>
    <x:definedName name="BExETF6QD5A9GEINE1KZRRC2LXWM" localSheetId="20" hidden="1">#REF!</x:definedName>
    <x:definedName name="BExETF6QD5A9GEINE1KZRRC2LXWM" hidden="1">#REF!</x:definedName>
    <x:definedName name="BExETQ9XRXLUACN82805SPSPNKHI" localSheetId="20" hidden="1">#REF!</x:definedName>
    <x:definedName name="BExETQ9XRXLUACN82805SPSPNKHI" hidden="1">#REF!</x:definedName>
    <x:definedName name="BExETR0YRMOR63E6DHLEHV9QVVON" localSheetId="20" hidden="1">#REF!</x:definedName>
    <x:definedName name="BExETR0YRMOR63E6DHLEHV9QVVON" hidden="1">#REF!</x:definedName>
    <x:definedName name="BExETU66ISCWFE06X0BBMH4H32HS" localSheetId="20" hidden="1">#REF!</x:definedName>
    <x:definedName name="BExETU66ISCWFE06X0BBMH4H32HS" hidden="1">#REF!</x:definedName>
    <x:definedName name="BExETVTGY38YXYYF7N73OYN6FYY3" localSheetId="20" hidden="1">#REF!</x:definedName>
    <x:definedName name="BExETVTGY38YXYYF7N73OYN6FYY3" hidden="1">#REF!</x:definedName>
    <x:definedName name="BExEUNE4T242Y59C6MS28MXEUGCP" localSheetId="20" hidden="1">#REF!</x:definedName>
    <x:definedName name="BExEUNE4T242Y59C6MS28MXEUGCP" hidden="1">#REF!</x:definedName>
    <x:definedName name="BExEV1H9B1FRT8LPRHN7ODLAOI8T" localSheetId="9" hidden="1">#REF!</x:definedName>
    <x:definedName name="BExEV1H9B1FRT8LPRHN7ODLAOI8T" localSheetId="20" hidden="1">#REF!</x:definedName>
    <x:definedName name="BExEV1H9B1FRT8LPRHN7ODLAOI8T" hidden="1">#REF!</x:definedName>
    <x:definedName name="BExEV2TP7NA3ZR6RJGH5ER370OUM" localSheetId="15" hidden="1">#REF!</x:definedName>
    <x:definedName name="BExEV2TP7NA3ZR6RJGH5ER370OUM" localSheetId="16" hidden="1">#REF!</x:definedName>
    <x:definedName name="BExEV2TP7NA3ZR6RJGH5ER370OUM" localSheetId="17" hidden="1">#REF!</x:definedName>
    <x:definedName name="BExEV2TP7NA3ZR6RJGH5ER370OUM" localSheetId="20" hidden="1">#REF!</x:definedName>
    <x:definedName name="BExEV2TP7NA3ZR6RJGH5ER370OUM" hidden="1">#REF!</x:definedName>
    <x:definedName name="BExEV69USLNYO2QRJRC0J92XUF00" localSheetId="17" hidden="1">#REF!</x:definedName>
    <x:definedName name="BExEV69USLNYO2QRJRC0J92XUF00" localSheetId="20" hidden="1">#REF!</x:definedName>
    <x:definedName name="BExEV69USLNYO2QRJRC0J92XUF00" hidden="1">#REF!</x:definedName>
    <x:definedName name="BExEV6KNTQOCFD7GV726XQEVQ7R6" localSheetId="17" hidden="1">#REF!</x:definedName>
    <x:definedName name="BExEV6KNTQOCFD7GV726XQEVQ7R6" localSheetId="20" hidden="1">#REF!</x:definedName>
    <x:definedName name="BExEV6KNTQOCFD7GV726XQEVQ7R6" hidden="1">#REF!</x:definedName>
    <x:definedName name="BExEV6VGM4POO9QT9KH3QA3VYCWM" localSheetId="20" hidden="1">#REF!</x:definedName>
    <x:definedName name="BExEV6VGM4POO9QT9KH3QA3VYCWM" hidden="1">#REF!</x:definedName>
    <x:definedName name="BExEV7MBFVP1I7TO351C06LT5IXR" localSheetId="20" hidden="1">#REF!</x:definedName>
    <x:definedName name="BExEV7MBFVP1I7TO351C06LT5IXR" hidden="1">#REF!</x:definedName>
    <x:definedName name="BExEVET98G3FU6QBF9LHYWSAMV0O" localSheetId="20" hidden="1">#REF!</x:definedName>
    <x:definedName name="BExEVET98G3FU6QBF9LHYWSAMV0O" hidden="1">#REF!</x:definedName>
    <x:definedName name="BExEVNCUT0PDUYNJH7G6BSEWZOT2" localSheetId="20" hidden="1">#REF!</x:definedName>
    <x:definedName name="BExEVNCUT0PDUYNJH7G6BSEWZOT2" hidden="1">#REF!</x:definedName>
    <x:definedName name="BExEVPGF4V5J0WQRZKUM8F9TTKZJ" localSheetId="20" hidden="1">#REF!</x:definedName>
    <x:definedName name="BExEVPGF4V5J0WQRZKUM8F9TTKZJ" hidden="1">#REF!</x:definedName>
    <x:definedName name="BExEVPWH8S9GER9M14SPIT6XZ8SG" localSheetId="20" hidden="1">#REF!</x:definedName>
    <x:definedName name="BExEVPWH8S9GER9M14SPIT6XZ8SG" hidden="1">#REF!</x:definedName>
    <x:definedName name="BExEVSLKRULT27602UIM13PGVL2R" localSheetId="20" hidden="1">#REF!</x:definedName>
    <x:definedName name="BExEVSLKRULT27602UIM13PGVL2R" hidden="1">#REF!</x:definedName>
    <x:definedName name="BExEVVLIEVWYRF2UUC1H0H5QU1CP" localSheetId="20" hidden="1">#REF!</x:definedName>
    <x:definedName name="BExEVVLIEVWYRF2UUC1H0H5QU1CP" hidden="1">#REF!</x:definedName>
    <x:definedName name="BExEVWCKO8T84GW9Z3X47915XKSH" localSheetId="20" hidden="1">#REF!</x:definedName>
    <x:definedName name="BExEVWCKO8T84GW9Z3X47915XKSH" hidden="1">#REF!</x:definedName>
    <x:definedName name="BExEVZSJWMZ5L2ZE7AZC57CXKW6T" localSheetId="20" hidden="1">#REF!</x:definedName>
    <x:definedName name="BExEVZSJWMZ5L2ZE7AZC57CXKW6T" hidden="1">#REF!</x:definedName>
    <x:definedName name="BExEW0JL1GFFCXMDGW54CI7Y8FZN" localSheetId="20" hidden="1">#REF!</x:definedName>
    <x:definedName name="BExEW0JL1GFFCXMDGW54CI7Y8FZN" hidden="1">#REF!</x:definedName>
    <x:definedName name="BExEW5SCJJRAF57MFJ81MB2U6K1N" localSheetId="9" hidden="1">#REF!</x:definedName>
    <x:definedName name="BExEW5SCJJRAF57MFJ81MB2U6K1N" localSheetId="20" hidden="1">#REF!</x:definedName>
    <x:definedName name="BExEW5SCJJRAF57MFJ81MB2U6K1N" hidden="1">#REF!</x:definedName>
    <x:definedName name="BExEW68M9WL8214QH9C7VCK7BN08" localSheetId="15" hidden="1">#REF!</x:definedName>
    <x:definedName name="BExEW68M9WL8214QH9C7VCK7BN08" localSheetId="16" hidden="1">#REF!</x:definedName>
    <x:definedName name="BExEW68M9WL8214QH9C7VCK7BN08" localSheetId="17" hidden="1">#REF!</x:definedName>
    <x:definedName name="BExEW68M9WL8214QH9C7VCK7BN08" localSheetId="20" hidden="1">#REF!</x:definedName>
    <x:definedName name="BExEW68M9WL8214QH9C7VCK7BN08" hidden="1">#REF!</x:definedName>
    <x:definedName name="BExEW8C5SY1NQL4BKYZVXQ6JPR0W" localSheetId="17" hidden="1">#REF!</x:definedName>
    <x:definedName name="BExEW8C5SY1NQL4BKYZVXQ6JPR0W" localSheetId="20" hidden="1">#REF!</x:definedName>
    <x:definedName name="BExEW8C5SY1NQL4BKYZVXQ6JPR0W" hidden="1">#REF!</x:definedName>
    <x:definedName name="BExEW8HFKH6F47KIHYBDRUEFZ2ZZ" localSheetId="17" hidden="1">#REF!</x:definedName>
    <x:definedName name="BExEW8HFKH6F47KIHYBDRUEFZ2ZZ" localSheetId="20" hidden="1">#REF!</x:definedName>
    <x:definedName name="BExEW8HFKH6F47KIHYBDRUEFZ2ZZ" hidden="1">#REF!</x:definedName>
    <x:definedName name="BExEWLO75K95C6IRKHXSP7VP81T4" localSheetId="20" hidden="1">#REF!</x:definedName>
    <x:definedName name="BExEWLO75K95C6IRKHXSP7VP81T4" hidden="1">#REF!</x:definedName>
    <x:definedName name="BExEWNBGQS1U2LW3W84T4LSJ9K00" localSheetId="20" hidden="1">#REF!</x:definedName>
    <x:definedName name="BExEWNBGQS1U2LW3W84T4LSJ9K00" hidden="1">#REF!</x:definedName>
    <x:definedName name="BExEWO7STL7HNZSTY8VQBPTX1WK6" localSheetId="20" hidden="1">#REF!</x:definedName>
    <x:definedName name="BExEWO7STL7HNZSTY8VQBPTX1WK6" hidden="1">#REF!</x:definedName>
    <x:definedName name="BExEWQ0M1N3KMKTDJ73H10QSG4W1" localSheetId="20" hidden="1">#REF!</x:definedName>
    <x:definedName name="BExEWQ0M1N3KMKTDJ73H10QSG4W1" hidden="1">#REF!</x:definedName>
    <x:definedName name="BExEWRTB911TBBZNA61Y44XXUP7N" localSheetId="20" hidden="1">#REF!</x:definedName>
    <x:definedName name="BExEWRTB911TBBZNA61Y44XXUP7N" hidden="1">#REF!</x:definedName>
    <x:definedName name="BExEWY3WYCWEMX9F15OWWUSC6ITZ" localSheetId="20" hidden="1">#REF!</x:definedName>
    <x:definedName name="BExEWY3WYCWEMX9F15OWWUSC6ITZ" hidden="1">#REF!</x:definedName>
    <x:definedName name="BExEX25M63XO5LQD9ZS2VHQ0U8SR" localSheetId="20" hidden="1">#REF!</x:definedName>
    <x:definedName name="BExEX25M63XO5LQD9ZS2VHQ0U8SR" hidden="1">#REF!</x:definedName>
    <x:definedName name="BExEX85F3OSW8NSCYGYPS9372Z1Q" localSheetId="20" hidden="1">#REF!</x:definedName>
    <x:definedName name="BExEX85F3OSW8NSCYGYPS9372Z1Q" hidden="1">#REF!</x:definedName>
    <x:definedName name="BExEX9HWY2G6928ZVVVQF77QCM2C" localSheetId="20" hidden="1">#REF!</x:definedName>
    <x:definedName name="BExEX9HWY2G6928ZVVVQF77QCM2C" hidden="1">#REF!</x:definedName>
    <x:definedName name="BExEXBQWAYKMVBRJRHB8PFCSYFVN" localSheetId="20" hidden="1">#REF!</x:definedName>
    <x:definedName name="BExEXBQWAYKMVBRJRHB8PFCSYFVN" hidden="1">#REF!</x:definedName>
    <x:definedName name="BExEXRBZ0DI9E2UFLLKYWGN66B61" localSheetId="20" hidden="1">#REF!</x:definedName>
    <x:definedName name="BExEXRBZ0DI9E2UFLLKYWGN66B61" hidden="1">#REF!</x:definedName>
    <x:definedName name="BExEY3GVGXSA8OTWWVC0OOM3N7EO" localSheetId="20" hidden="1">#REF!</x:definedName>
    <x:definedName name="BExEY3GVGXSA8OTWWVC0OOM3N7EO" hidden="1">#REF!</x:definedName>
    <x:definedName name="BExEYLG9FL9V1JPPNZ3FUDNSEJ4V" localSheetId="20" hidden="1">#REF!</x:definedName>
    <x:definedName name="BExEYLG9FL9V1JPPNZ3FUDNSEJ4V" hidden="1">#REF!</x:definedName>
    <x:definedName name="BExEYOW8C1B3OUUCIGEC7L8OOW1Z" localSheetId="20" hidden="1">#REF!</x:definedName>
    <x:definedName name="BExEYOW8C1B3OUUCIGEC7L8OOW1Z" hidden="1">#REF!</x:definedName>
    <x:definedName name="BExEYUQJXZT6N5HJH8ACJF6SRWEE" localSheetId="20" hidden="1">#REF!</x:definedName>
    <x:definedName name="BExEYUQJXZT6N5HJH8ACJF6SRWEE" hidden="1">#REF!</x:definedName>
    <x:definedName name="BExEZ1S6VZCG01ZPLBSS9Z1SBOJ2" localSheetId="20" hidden="1">#REF!</x:definedName>
    <x:definedName name="BExEZ1S6VZCG01ZPLBSS9Z1SBOJ2" hidden="1">#REF!</x:definedName>
    <x:definedName name="BExEZGBFNJR8DLPN0V11AU22L6WY" localSheetId="20" hidden="1">#REF!</x:definedName>
    <x:definedName name="BExEZGBFNJR8DLPN0V11AU22L6WY" hidden="1">#REF!</x:definedName>
    <x:definedName name="BExF02Y3V3QEPO2XLDSK47APK9XJ" localSheetId="20" hidden="1">#REF!</x:definedName>
    <x:definedName name="BExF02Y3V3QEPO2XLDSK47APK9XJ" hidden="1">#REF!</x:definedName>
    <x:definedName name="BExF09OS91RT7N7IW8JLMZ121ZP3" localSheetId="20" hidden="1">#REF!</x:definedName>
    <x:definedName name="BExF09OS91RT7N7IW8JLMZ121ZP3" hidden="1">#REF!</x:definedName>
    <x:definedName name="BExF0JFE12J96ZPQZ2WHQZ66M1PC" localSheetId="20" hidden="1">#REF!</x:definedName>
    <x:definedName name="BExF0JFE12J96ZPQZ2WHQZ66M1PC" hidden="1">#REF!</x:definedName>
    <x:definedName name="BExF0LOEHV42P2DV7QL8O7HOQ3N9" localSheetId="20" hidden="1">#REF!</x:definedName>
    <x:definedName name="BExF0LOEHV42P2DV7QL8O7HOQ3N9" hidden="1">#REF!</x:definedName>
    <x:definedName name="BExF0MVJ4YGAIOT97BSBZTKKMJLO" localSheetId="20" hidden="1">#REF!</x:definedName>
    <x:definedName name="BExF0MVJ4YGAIOT97BSBZTKKMJLO" hidden="1">#REF!</x:definedName>
    <x:definedName name="BExF0WRM9VO25RLSO03ZOCE8H7K5" localSheetId="20" hidden="1">#REF!</x:definedName>
    <x:definedName name="BExF0WRM9VO25RLSO03ZOCE8H7K5" hidden="1">#REF!</x:definedName>
    <x:definedName name="BExF0ZRI7W4RSLIDLHTSM0AWXO3S" localSheetId="20" hidden="1">#REF!</x:definedName>
    <x:definedName name="BExF0ZRI7W4RSLIDLHTSM0AWXO3S" hidden="1">#REF!</x:definedName>
    <x:definedName name="BExF15RBGKENVWZEFUPEK40YBRA7" localSheetId="20" hidden="1">#REF!</x:definedName>
    <x:definedName name="BExF15RBGKENVWZEFUPEK40YBRA7" hidden="1">#REF!</x:definedName>
    <x:definedName name="BExF19CT3MMZZ2T5EWMDNG3UOJ01" localSheetId="20" hidden="1">#REF!</x:definedName>
    <x:definedName name="BExF19CT3MMZZ2T5EWMDNG3UOJ01" hidden="1">#REF!</x:definedName>
    <x:definedName name="BExF1I6ZCNOTATBG3PZ1RGSJ7JEC" localSheetId="20" hidden="1">#REF!</x:definedName>
    <x:definedName name="BExF1I6ZCNOTATBG3PZ1RGSJ7JEC" hidden="1">#REF!</x:definedName>
    <x:definedName name="BExF1M38U6NX17YJA8YU359B5Z4M" localSheetId="20" hidden="1">#REF!</x:definedName>
    <x:definedName name="BExF1M38U6NX17YJA8YU359B5Z4M" hidden="1">#REF!</x:definedName>
    <x:definedName name="BExF1MU4W3NPEY0OHRDWP5IANCBB" localSheetId="20" hidden="1">#REF!</x:definedName>
    <x:definedName name="BExF1MU4W3NPEY0OHRDWP5IANCBB" hidden="1">#REF!</x:definedName>
    <x:definedName name="BExF1MZN8MWMOKOARHJ1QAF9HPGT" localSheetId="20" hidden="1">#REF!</x:definedName>
    <x:definedName name="BExF1MZN8MWMOKOARHJ1QAF9HPGT" hidden="1">#REF!</x:definedName>
    <x:definedName name="BExF1US4ZIQYSU5LBFYNRA9N0K2O" localSheetId="20" hidden="1">#REF!</x:definedName>
    <x:definedName name="BExF1US4ZIQYSU5LBFYNRA9N0K2O" hidden="1">#REF!</x:definedName>
    <x:definedName name="BExF1Z9Z270BYA12GL2T6GSF2ZTY" localSheetId="20" hidden="1">#REF!</x:definedName>
    <x:definedName name="BExF1Z9Z270BYA12GL2T6GSF2ZTY" hidden="1">#REF!</x:definedName>
    <x:definedName name="BExF29MBQUXJYOPZW1LVIKUJ4C01" localSheetId="20" hidden="1">#REF!</x:definedName>
    <x:definedName name="BExF29MBQUXJYOPZW1LVIKUJ4C01" hidden="1">#REF!</x:definedName>
    <x:definedName name="BExF2CWZN6E87RGTBMD4YQI2QT7R" localSheetId="20" hidden="1">#REF!</x:definedName>
    <x:definedName name="BExF2CWZN6E87RGTBMD4YQI2QT7R" hidden="1">#REF!</x:definedName>
    <x:definedName name="BExF2DYO1WQ7GMXSTAQRDBW1NSFG" localSheetId="20" hidden="1">#REF!</x:definedName>
    <x:definedName name="BExF2DYO1WQ7GMXSTAQRDBW1NSFG" hidden="1">#REF!</x:definedName>
    <x:definedName name="BExF2MSVB7MZZMDR2SCNEYJX21AU" localSheetId="20" hidden="1">#REF!</x:definedName>
    <x:definedName name="BExF2MSVB7MZZMDR2SCNEYJX21AU" hidden="1">#REF!</x:definedName>
    <x:definedName name="BExF2MSWNUY9Z6BZJQZ538PPTION" localSheetId="20" hidden="1">#REF!</x:definedName>
    <x:definedName name="BExF2MSWNUY9Z6BZJQZ538PPTION" hidden="1">#REF!</x:definedName>
    <x:definedName name="BExF2QZYWHTYGUTTXR15CKCV3LS7" localSheetId="20" hidden="1">#REF!</x:definedName>
    <x:definedName name="BExF2QZYWHTYGUTTXR15CKCV3LS7" hidden="1">#REF!</x:definedName>
    <x:definedName name="BExF2T8Y6TSJ74RMSZOA9CEH4OZ6" localSheetId="20" hidden="1">#REF!</x:definedName>
    <x:definedName name="BExF2T8Y6TSJ74RMSZOA9CEH4OZ6" hidden="1">#REF!</x:definedName>
    <x:definedName name="BExF31N3YM4F37EOOY8M8VI1KXN8" localSheetId="20" hidden="1">#REF!</x:definedName>
    <x:definedName name="BExF31N3YM4F37EOOY8M8VI1KXN8" hidden="1">#REF!</x:definedName>
    <x:definedName name="BExF37C1YKBT79Z9SOJAG5MXQGTU" localSheetId="20" hidden="1">#REF!</x:definedName>
    <x:definedName name="BExF37C1YKBT79Z9SOJAG5MXQGTU" hidden="1">#REF!</x:definedName>
    <x:definedName name="BExF3A6HPA6DGYALZNHHJPMCUYZR" localSheetId="20" hidden="1">#REF!</x:definedName>
    <x:definedName name="BExF3A6HPA6DGYALZNHHJPMCUYZR" hidden="1">#REF!</x:definedName>
    <x:definedName name="BExF3HDFSQD839XTC1DA8K1VHPZK" localSheetId="20" hidden="1">#REF!</x:definedName>
    <x:definedName name="BExF3HDFSQD839XTC1DA8K1VHPZK" hidden="1">#REF!</x:definedName>
    <x:definedName name="BExF3I9T44X7DV9HHV51DVDDPPZG" localSheetId="20" hidden="1">#REF!</x:definedName>
    <x:definedName name="BExF3I9T44X7DV9HHV51DVDDPPZG" hidden="1">#REF!</x:definedName>
    <x:definedName name="BExF3JMFX5DILOIFUDIO1HZUK875" localSheetId="20" hidden="1">#REF!</x:definedName>
    <x:definedName name="BExF3JMFX5DILOIFUDIO1HZUK875" hidden="1">#REF!</x:definedName>
    <x:definedName name="BExF3NO0RE1VBB19GCRR03V0B690" localSheetId="9" hidden="1">#REF!</x:definedName>
    <x:definedName name="BExF3NO0RE1VBB19GCRR03V0B690" localSheetId="20" hidden="1">#REF!</x:definedName>
    <x:definedName name="BExF3NO0RE1VBB19GCRR03V0B690" hidden="1">#REF!</x:definedName>
    <x:definedName name="BExF3NTC4BGZEM6B87TCFX277QCS" localSheetId="15" hidden="1">#REF!</x:definedName>
    <x:definedName name="BExF3NTC4BGZEM6B87TCFX277QCS" localSheetId="16" hidden="1">#REF!</x:definedName>
    <x:definedName name="BExF3NTC4BGZEM6B87TCFX277QCS" localSheetId="17" hidden="1">#REF!</x:definedName>
    <x:definedName name="BExF3NTC4BGZEM6B87TCFX277QCS" localSheetId="20" hidden="1">#REF!</x:definedName>
    <x:definedName name="BExF3NTC4BGZEM6B87TCFX277QCS" hidden="1">#REF!</x:definedName>
    <x:definedName name="BExF3Q7NI90WT31QHYSJDIG0LLLJ" localSheetId="17" hidden="1">#REF!</x:definedName>
    <x:definedName name="BExF3Q7NI90WT31QHYSJDIG0LLLJ" localSheetId="20" hidden="1">#REF!</x:definedName>
    <x:definedName name="BExF3Q7NI90WT31QHYSJDIG0LLLJ" hidden="1">#REF!</x:definedName>
    <x:definedName name="BExF3QD55TIY1MSBSRK9TUJKBEWO" localSheetId="17" hidden="1">#REF!</x:definedName>
    <x:definedName name="BExF3QD55TIY1MSBSRK9TUJKBEWO" localSheetId="20" hidden="1">#REF!</x:definedName>
    <x:definedName name="BExF3QD55TIY1MSBSRK9TUJKBEWO" hidden="1">#REF!</x:definedName>
    <x:definedName name="BExF3QT8J6RIF1L3R700MBSKIOKW" localSheetId="20" hidden="1">#REF!</x:definedName>
    <x:definedName name="BExF3QT8J6RIF1L3R700MBSKIOKW" hidden="1">#REF!</x:definedName>
    <x:definedName name="BExF3WT0ZHF3EL0ASMG2VZWM9G8I" localSheetId="20" hidden="1">#REF!</x:definedName>
    <x:definedName name="BExF3WT0ZHF3EL0ASMG2VZWM9G8I" hidden="1">#REF!</x:definedName>
    <x:definedName name="BExF42SSBVPMLK2UB3B7FPEIY9TU" localSheetId="20" hidden="1">#REF!</x:definedName>
    <x:definedName name="BExF42SSBVPMLK2UB3B7FPEIY9TU" hidden="1">#REF!</x:definedName>
    <x:definedName name="BExF4HXSWB50BKYPWA0HTT8W56H6" localSheetId="20" hidden="1">#REF!</x:definedName>
    <x:definedName name="BExF4HXSWB50BKYPWA0HTT8W56H6" hidden="1">#REF!</x:definedName>
    <x:definedName name="BExF4KHF04IWW4LQ95FHQPFE4Y9K" localSheetId="20" hidden="1">#REF!</x:definedName>
    <x:definedName name="BExF4KHF04IWW4LQ95FHQPFE4Y9K" hidden="1">#REF!</x:definedName>
    <x:definedName name="BExF4LU2NV3A47BCWPM3EZXUEH37" localSheetId="20" hidden="1">#REF!</x:definedName>
    <x:definedName name="BExF4LU2NV3A47BCWPM3EZXUEH37" hidden="1">#REF!</x:definedName>
    <x:definedName name="BExF4MVQM5Y0QRDLDFSKWWTF709C" localSheetId="20" hidden="1">#REF!</x:definedName>
    <x:definedName name="BExF4MVQM5Y0QRDLDFSKWWTF709C" hidden="1">#REF!</x:definedName>
    <x:definedName name="BExF4PVMZYV36E8HOYY06J81AMBI" localSheetId="20" hidden="1">#REF!</x:definedName>
    <x:definedName name="BExF4PVMZYV36E8HOYY06J81AMBI" hidden="1">#REF!</x:definedName>
    <x:definedName name="BExF4RZ6DOAJ22UKB3277ZIOU46S" localSheetId="20" hidden="1">#REF!</x:definedName>
    <x:definedName name="BExF4RZ6DOAJ22UKB3277ZIOU46S" hidden="1">#REF!</x:definedName>
    <x:definedName name="BExF4SF9NEX1FZE9N8EXT89PM54D" localSheetId="20" hidden="1">#REF!</x:definedName>
    <x:definedName name="BExF4SF9NEX1FZE9N8EXT89PM54D" hidden="1">#REF!</x:definedName>
    <x:definedName name="BExF52GTGP8MHGII4KJ8TJGR8W8U" localSheetId="20" hidden="1">#REF!</x:definedName>
    <x:definedName name="BExF52GTGP8MHGII4KJ8TJGR8W8U" hidden="1">#REF!</x:definedName>
    <x:definedName name="BExF57K7L3UC1I2FSAWURR4SN0UN" localSheetId="20" hidden="1">#REF!</x:definedName>
    <x:definedName name="BExF57K7L3UC1I2FSAWURR4SN0UN" hidden="1">#REF!</x:definedName>
    <x:definedName name="BExF5D96JEPDW6LV89G2REZJ1ES7" localSheetId="20" hidden="1">#REF!</x:definedName>
    <x:definedName name="BExF5D96JEPDW6LV89G2REZJ1ES7" hidden="1">#REF!</x:definedName>
    <x:definedName name="BExF5HR2GFV7O8LKG9SJ4BY78LYA" localSheetId="20" hidden="1">#REF!</x:definedName>
    <x:definedName name="BExF5HR2GFV7O8LKG9SJ4BY78LYA" hidden="1">#REF!</x:definedName>
    <x:definedName name="BExF5ZFO2A29GHWR5ES64Z9OS16J" localSheetId="20" hidden="1">#REF!</x:definedName>
    <x:definedName name="BExF5ZFO2A29GHWR5ES64Z9OS16J" hidden="1">#REF!</x:definedName>
    <x:definedName name="BExF63S045JO7H2ZJCBTBVH3SUIF" localSheetId="20" hidden="1">#REF!</x:definedName>
    <x:definedName name="BExF63S045JO7H2ZJCBTBVH3SUIF" hidden="1">#REF!</x:definedName>
    <x:definedName name="BExF642TEGTXCI9A61ZOONJCB0U1" localSheetId="20" hidden="1">#REF!</x:definedName>
    <x:definedName name="BExF642TEGTXCI9A61ZOONJCB0U1" hidden="1">#REF!</x:definedName>
    <x:definedName name="BExF66H4GVM169LVJ9EMCTORM8Q7" localSheetId="20" hidden="1">#REF!</x:definedName>
    <x:definedName name="BExF66H4GVM169LVJ9EMCTORM8Q7" hidden="1">#REF!</x:definedName>
    <x:definedName name="BExF6786I4LDI5XCLJEAUR1360PJ" localSheetId="20" hidden="1">#REF!</x:definedName>
    <x:definedName name="BExF6786I4LDI5XCLJEAUR1360PJ" hidden="1">#REF!</x:definedName>
    <x:definedName name="BExF67O951CF8UJF3KBDNR0E83C1" localSheetId="20" hidden="1">#REF!</x:definedName>
    <x:definedName name="BExF67O951CF8UJF3KBDNR0E83C1" hidden="1">#REF!</x:definedName>
    <x:definedName name="BExF6EV7I35NVMIJGYTB6E24YVPA" localSheetId="20" hidden="1">#REF!</x:definedName>
    <x:definedName name="BExF6EV7I35NVMIJGYTB6E24YVPA" hidden="1">#REF!</x:definedName>
    <x:definedName name="BExF6FGUF393KTMBT40S5BYAFG00" localSheetId="20" hidden="1">#REF!</x:definedName>
    <x:definedName name="BExF6FGUF393KTMBT40S5BYAFG00" hidden="1">#REF!</x:definedName>
    <x:definedName name="BExF6GNYXWY8A0SY4PW1B6KJMMTM" localSheetId="20" hidden="1">#REF!</x:definedName>
    <x:definedName name="BExF6GNYXWY8A0SY4PW1B6KJMMTM" hidden="1">#REF!</x:definedName>
    <x:definedName name="BExF6IB8K74Z0AFT05GPOKKZW7C9" localSheetId="20" hidden="1">#REF!</x:definedName>
    <x:definedName name="BExF6IB8K74Z0AFT05GPOKKZW7C9" hidden="1">#REF!</x:definedName>
    <x:definedName name="BExF6NUXJI11W2IAZNAM1QWC0459" localSheetId="20" hidden="1">#REF!</x:definedName>
    <x:definedName name="BExF6NUXJI11W2IAZNAM1QWC0459" hidden="1">#REF!</x:definedName>
    <x:definedName name="BExF6QUSYQJK98BYSLTE5MXT70P5" localSheetId="20" hidden="1">#REF!</x:definedName>
    <x:definedName name="BExF6QUSYQJK98BYSLTE5MXT70P5" hidden="1">#REF!</x:definedName>
    <x:definedName name="BExF6RR76KNVIXGJOVFO8GDILKGZ" localSheetId="20" hidden="1">#REF!</x:definedName>
    <x:definedName name="BExF6RR76KNVIXGJOVFO8GDILKGZ" hidden="1">#REF!</x:definedName>
    <x:definedName name="BExF6ZE8D5CMPJPRWT6S4HM56LPF" localSheetId="20" hidden="1">#REF!</x:definedName>
    <x:definedName name="BExF6ZE8D5CMPJPRWT6S4HM56LPF" hidden="1">#REF!</x:definedName>
    <x:definedName name="BExF76FV8SF7AJK7B35AL7VTZF6D" localSheetId="20" hidden="1">#REF!</x:definedName>
    <x:definedName name="BExF76FV8SF7AJK7B35AL7VTZF6D" hidden="1">#REF!</x:definedName>
    <x:definedName name="BExF7EOIMC1OYL1N7835KGOI0FIZ" localSheetId="20" hidden="1">#REF!</x:definedName>
    <x:definedName name="BExF7EOIMC1OYL1N7835KGOI0FIZ" hidden="1">#REF!</x:definedName>
    <x:definedName name="BExF7K88K7ASGV6RAOAGH52G04VR" localSheetId="20" hidden="1">#REF!</x:definedName>
    <x:definedName name="BExF7K88K7ASGV6RAOAGH52G04VR" hidden="1">#REF!</x:definedName>
    <x:definedName name="BExF7OVDRP3LHNAF2CX4V84CKKIR" localSheetId="20" hidden="1">#REF!</x:definedName>
    <x:definedName name="BExF7OVDRP3LHNAF2CX4V84CKKIR" hidden="1">#REF!</x:definedName>
    <x:definedName name="BExF7QO41X2A2SL8UXDNP99GY7U9" localSheetId="20" hidden="1">#REF!</x:definedName>
    <x:definedName name="BExF7QO41X2A2SL8UXDNP99GY7U9" hidden="1">#REF!</x:definedName>
    <x:definedName name="BExF7R9OJ83YUOQJTFS47QJFPBA6" localSheetId="20" hidden="1">#REF!</x:definedName>
    <x:definedName name="BExF7R9OJ83YUOQJTFS47QJFPBA6" hidden="1">#REF!</x:definedName>
    <x:definedName name="BExF7WD56YB3STK93BIQP3486ZEI" localSheetId="20" hidden="1">#REF!</x:definedName>
    <x:definedName name="BExF7WD56YB3STK93BIQP3486ZEI" hidden="1">#REF!</x:definedName>
    <x:definedName name="BExF80K6MCUWS9W99VRNYEN44QQZ" localSheetId="20" hidden="1">#REF!</x:definedName>
    <x:definedName name="BExF80K6MCUWS9W99VRNYEN44QQZ" hidden="1">#REF!</x:definedName>
    <x:definedName name="BExF81GI8B8WBHXFTET68A9358BR" localSheetId="20" hidden="1">#REF!</x:definedName>
    <x:definedName name="BExF81GI8B8WBHXFTET68A9358BR" hidden="1">#REF!</x:definedName>
    <x:definedName name="BExF87GAYMXKMUTK8SVUQ03Q8QZR" localSheetId="20" hidden="1">#REF!</x:definedName>
    <x:definedName name="BExF87GAYMXKMUTK8SVUQ03Q8QZR" hidden="1">#REF!</x:definedName>
    <x:definedName name="BExGKVQARCQ9KIFMMXBXEKHDTREN" localSheetId="9" hidden="1">#REF!</x:definedName>
    <x:definedName name="BExGKVQARCQ9KIFMMXBXEKHDTREN" localSheetId="20" hidden="1">#REF!</x:definedName>
    <x:definedName name="BExGKVQARCQ9KIFMMXBXEKHDTREN" hidden="1">#REF!</x:definedName>
    <x:definedName name="BExGL97US0Y3KXXASUTVR26XLT70" localSheetId="15" hidden="1">#REF!</x:definedName>
    <x:definedName name="BExGL97US0Y3KXXASUTVR26XLT70" localSheetId="16" hidden="1">#REF!</x:definedName>
    <x:definedName name="BExGL97US0Y3KXXASUTVR26XLT70" localSheetId="17" hidden="1">#REF!</x:definedName>
    <x:definedName name="BExGL97US0Y3KXXASUTVR26XLT70" localSheetId="20" hidden="1">#REF!</x:definedName>
    <x:definedName name="BExGL97US0Y3KXXASUTVR26XLT70" hidden="1">#REF!</x:definedName>
    <x:definedName name="BExGLA47VYPH5Q19X9DS7CT55B4I" localSheetId="17" hidden="1">#REF!</x:definedName>
    <x:definedName name="BExGLA47VYPH5Q19X9DS7CT55B4I" localSheetId="20" hidden="1">#REF!</x:definedName>
    <x:definedName name="BExGLA47VYPH5Q19X9DS7CT55B4I" hidden="1">#REF!</x:definedName>
    <x:definedName name="BExGLC7R4C33RO0PID97ZPPVCW4M" localSheetId="17" hidden="1">#REF!</x:definedName>
    <x:definedName name="BExGLC7R4C33RO0PID97ZPPVCW4M" localSheetId="20" hidden="1">#REF!</x:definedName>
    <x:definedName name="BExGLC7R4C33RO0PID97ZPPVCW4M" hidden="1">#REF!</x:definedName>
    <x:definedName name="BExGLFIF7HCFSHNQHKEV6RY0WCO3" localSheetId="20" hidden="1">#REF!</x:definedName>
    <x:definedName name="BExGLFIF7HCFSHNQHKEV6RY0WCO3" hidden="1">#REF!</x:definedName>
    <x:definedName name="BExGLTARRL0J772UD2TXEYAVPY6E" localSheetId="20" hidden="1">#REF!</x:definedName>
    <x:definedName name="BExGLTARRL0J772UD2TXEYAVPY6E" hidden="1">#REF!</x:definedName>
    <x:definedName name="BExGLVP1IU8K5A8J1340XFMYPR88" localSheetId="20" hidden="1">#REF!</x:definedName>
    <x:definedName name="BExGLVP1IU8K5A8J1340XFMYPR88" hidden="1">#REF!</x:definedName>
    <x:definedName name="BExGLX716Z4UBZVUK6LS4LCBZ8EV" localSheetId="20" hidden="1">#REF!</x:definedName>
    <x:definedName name="BExGLX716Z4UBZVUK6LS4LCBZ8EV" hidden="1">#REF!</x:definedName>
    <x:definedName name="BExGLYE6RZTAAWHJBG2QFJPTDS2Q" localSheetId="20" hidden="1">#REF!</x:definedName>
    <x:definedName name="BExGLYE6RZTAAWHJBG2QFJPTDS2Q" hidden="1">#REF!</x:definedName>
    <x:definedName name="BExGM4DZ65OAQP7MA4LN6QMYZOFF" localSheetId="20" hidden="1">#REF!</x:definedName>
    <x:definedName name="BExGM4DZ65OAQP7MA4LN6QMYZOFF" hidden="1">#REF!</x:definedName>
    <x:definedName name="BExGMCXCWEC9XNUOEMZ61TMI6CUO" localSheetId="20" hidden="1">#REF!</x:definedName>
    <x:definedName name="BExGMCXCWEC9XNUOEMZ61TMI6CUO" hidden="1">#REF!</x:definedName>
    <x:definedName name="BExGMJDGIH0MEPC2TUSFUCY2ROTB" localSheetId="20" hidden="1">#REF!</x:definedName>
    <x:definedName name="BExGMJDGIH0MEPC2TUSFUCY2ROTB" hidden="1">#REF!</x:definedName>
    <x:definedName name="BExGMKPW2HPKN0M0XKF3AZ8YP0D6" localSheetId="20" hidden="1">#REF!</x:definedName>
    <x:definedName name="BExGMKPW2HPKN0M0XKF3AZ8YP0D6" hidden="1">#REF!</x:definedName>
    <x:definedName name="BExGMP2F175LGL6QVSJGP6GKYHHA" localSheetId="20" hidden="1">#REF!</x:definedName>
    <x:definedName name="BExGMP2F175LGL6QVSJGP6GKYHHA" hidden="1">#REF!</x:definedName>
    <x:definedName name="BExGMPIIP8GKML2VVA8OEFL43NCS" localSheetId="20" hidden="1">#REF!</x:definedName>
    <x:definedName name="BExGMPIIP8GKML2VVA8OEFL43NCS" hidden="1">#REF!</x:definedName>
    <x:definedName name="BExGMZ3SRIXLXMWBVOXXV3M4U4YL" localSheetId="20" hidden="1">#REF!</x:definedName>
    <x:definedName name="BExGMZ3SRIXLXMWBVOXXV3M4U4YL" hidden="1">#REF!</x:definedName>
    <x:definedName name="BExGMZ3UBN48IXU1ZEFYECEMZ1IM" localSheetId="20" hidden="1">#REF!</x:definedName>
    <x:definedName name="BExGMZ3UBN48IXU1ZEFYECEMZ1IM" hidden="1">#REF!</x:definedName>
    <x:definedName name="BExGN4I0QATXNZCLZJM1KH1OIJQH" localSheetId="20" hidden="1">#REF!</x:definedName>
    <x:definedName name="BExGN4I0QATXNZCLZJM1KH1OIJQH" hidden="1">#REF!</x:definedName>
    <x:definedName name="BExGN7SOVSLKC6I1KE8PWWP0JN74" localSheetId="20" hidden="1">#REF!</x:definedName>
    <x:definedName name="BExGN7SOVSLKC6I1KE8PWWP0JN74" hidden="1">#REF!</x:definedName>
    <x:definedName name="BExGN9FZ2RWCMSY1YOBJKZMNIM9R" localSheetId="20" hidden="1">#REF!</x:definedName>
    <x:definedName name="BExGN9FZ2RWCMSY1YOBJKZMNIM9R" hidden="1">#REF!</x:definedName>
    <x:definedName name="BExGNDSIMTHOCXXG6QOGR6DA8SGG" localSheetId="20" hidden="1">#REF!</x:definedName>
    <x:definedName name="BExGNDSIMTHOCXXG6QOGR6DA8SGG" hidden="1">#REF!</x:definedName>
    <x:definedName name="BExGNG6TCN1ZSYO3FQ0I1CHBMQSK" localSheetId="20" hidden="1">#REF!</x:definedName>
    <x:definedName name="BExGNG6TCN1ZSYO3FQ0I1CHBMQSK" hidden="1">#REF!</x:definedName>
    <x:definedName name="BExGNN2YQ9BDAZXT2GLCSAPXKIM7" localSheetId="20" hidden="1">#REF!</x:definedName>
    <x:definedName name="BExGNN2YQ9BDAZXT2GLCSAPXKIM7" hidden="1">#REF!</x:definedName>
    <x:definedName name="BExGNSS0CKRPKHO25R3TDBEL2NHX" localSheetId="20" hidden="1">#REF!</x:definedName>
    <x:definedName name="BExGNSS0CKRPKHO25R3TDBEL2NHX" hidden="1">#REF!</x:definedName>
    <x:definedName name="BExGNYH0MO8NOVS85L15G0RWX4GW" localSheetId="20" hidden="1">#REF!</x:definedName>
    <x:definedName name="BExGNYH0MO8NOVS85L15G0RWX4GW" hidden="1">#REF!</x:definedName>
    <x:definedName name="BExGNZO44DEG8CGIDYSEGDUQ531R" localSheetId="20" hidden="1">#REF!</x:definedName>
    <x:definedName name="BExGNZO44DEG8CGIDYSEGDUQ531R" hidden="1">#REF!</x:definedName>
    <x:definedName name="BExGO2O0V6UYDY26AX8OSN72F77N" localSheetId="20" hidden="1">#REF!</x:definedName>
    <x:definedName name="BExGO2O0V6UYDY26AX8OSN72F77N" hidden="1">#REF!</x:definedName>
    <x:definedName name="BExGO2YUBOVLYHY1QSIHRE1KLAFV" localSheetId="20" hidden="1">#REF!</x:definedName>
    <x:definedName name="BExGO2YUBOVLYHY1QSIHRE1KLAFV" hidden="1">#REF!</x:definedName>
    <x:definedName name="BExGO70E2O70LF46V8T26YFPL4V8" localSheetId="20" hidden="1">#REF!</x:definedName>
    <x:definedName name="BExGO70E2O70LF46V8T26YFPL4V8" hidden="1">#REF!</x:definedName>
    <x:definedName name="BExGO93Y9EAR1NQIAT7U7P8UVVPK" localSheetId="9" hidden="1">#REF!</x:definedName>
    <x:definedName name="BExGO93Y9EAR1NQIAT7U7P8UVVPK" localSheetId="20" hidden="1">#REF!</x:definedName>
    <x:definedName name="BExGO93Y9EAR1NQIAT7U7P8UVVPK" hidden="1">#REF!</x:definedName>
    <x:definedName name="BExGOB25QJMQCQE76MRW9X58OIOO" localSheetId="15" hidden="1">#REF!</x:definedName>
    <x:definedName name="BExGOB25QJMQCQE76MRW9X58OIOO" localSheetId="16" hidden="1">#REF!</x:definedName>
    <x:definedName name="BExGOB25QJMQCQE76MRW9X58OIOO" localSheetId="17" hidden="1">#REF!</x:definedName>
    <x:definedName name="BExGOB25QJMQCQE76MRW9X58OIOO" localSheetId="20" hidden="1">#REF!</x:definedName>
    <x:definedName name="BExGOB25QJMQCQE76MRW9X58OIOO" hidden="1">#REF!</x:definedName>
    <x:definedName name="BExGOD5OOOBUBIMGTY10CMMLMXNN" localSheetId="17" hidden="1">#REF!</x:definedName>
    <x:definedName name="BExGOD5OOOBUBIMGTY10CMMLMXNN" localSheetId="20" hidden="1">#REF!</x:definedName>
    <x:definedName name="BExGOD5OOOBUBIMGTY10CMMLMXNN" hidden="1">#REF!</x:definedName>
    <x:definedName name="BExGODAZKJ9EXMQZNQR5YDBSS525" localSheetId="17" hidden="1">#REF!</x:definedName>
    <x:definedName name="BExGODAZKJ9EXMQZNQR5YDBSS525" localSheetId="20" hidden="1">#REF!</x:definedName>
    <x:definedName name="BExGODAZKJ9EXMQZNQR5YDBSS525" hidden="1">#REF!</x:definedName>
    <x:definedName name="BExGODR8ZSMUC11I56QHSZ686XV5" localSheetId="20" hidden="1">#REF!</x:definedName>
    <x:definedName name="BExGODR8ZSMUC11I56QHSZ686XV5" hidden="1">#REF!</x:definedName>
    <x:definedName name="BExGOT6UXUX5FVTAYL9SOBZ1D0II" localSheetId="20" hidden="1">#REF!</x:definedName>
    <x:definedName name="BExGOT6UXUX5FVTAYL9SOBZ1D0II" hidden="1">#REF!</x:definedName>
    <x:definedName name="BExGOXJDHUDPDT8I8IVGVW9J0R5Q" localSheetId="20" hidden="1">#REF!</x:definedName>
    <x:definedName name="BExGOXJDHUDPDT8I8IVGVW9J0R5Q" hidden="1">#REF!</x:definedName>
    <x:definedName name="BExGP3TT3CY5VYQJQ82YO0NMENH1" localSheetId="20" hidden="1">#REF!</x:definedName>
    <x:definedName name="BExGP3TT3CY5VYQJQ82YO0NMENH1" hidden="1">#REF!</x:definedName>
    <x:definedName name="BExGPHGT5KDOCMV2EFS4OVKTWBRD" localSheetId="20" hidden="1">#REF!</x:definedName>
    <x:definedName name="BExGPHGT5KDOCMV2EFS4OVKTWBRD" hidden="1">#REF!</x:definedName>
    <x:definedName name="BExGPID72Y4Y619LWASUQZKZHJNC" localSheetId="20" hidden="1">#REF!</x:definedName>
    <x:definedName name="BExGPID72Y4Y619LWASUQZKZHJNC" hidden="1">#REF!</x:definedName>
    <x:definedName name="BExGPPENQIANVGLVQJ77DK5JPRTB" localSheetId="20" hidden="1">#REF!</x:definedName>
    <x:definedName name="BExGPPENQIANVGLVQJ77DK5JPRTB" hidden="1">#REF!</x:definedName>
    <x:definedName name="BExGQ1ZU4967P72AHF4V1D0FOL5C" localSheetId="20" hidden="1">#REF!</x:definedName>
    <x:definedName name="BExGQ1ZU4967P72AHF4V1D0FOL5C" hidden="1">#REF!</x:definedName>
    <x:definedName name="BExGQ36ZOMR9GV8T05M605MMOY3Y" localSheetId="20" hidden="1">#REF!</x:definedName>
    <x:definedName name="BExGQ36ZOMR9GV8T05M605MMOY3Y" hidden="1">#REF!</x:definedName>
    <x:definedName name="BExGQ4E4XWZBZNG82O3F6S3IX0UD" localSheetId="20" hidden="1">#REF!</x:definedName>
    <x:definedName name="BExGQ4E4XWZBZNG82O3F6S3IX0UD" hidden="1">#REF!</x:definedName>
    <x:definedName name="BExGQ61DTJ0SBFMDFBAK3XZ9O0ZO" localSheetId="20" hidden="1">#REF!</x:definedName>
    <x:definedName name="BExGQ61DTJ0SBFMDFBAK3XZ9O0ZO" hidden="1">#REF!</x:definedName>
    <x:definedName name="BExGQ6SG9XEOD0VMBAR22YPZWSTA" localSheetId="20" hidden="1">#REF!</x:definedName>
    <x:definedName name="BExGQ6SG9XEOD0VMBAR22YPZWSTA" hidden="1">#REF!</x:definedName>
    <x:definedName name="BExGQGJ1A7LNZUS8QSMOG8UNGLMK" localSheetId="20" hidden="1">#REF!</x:definedName>
    <x:definedName name="BExGQGJ1A7LNZUS8QSMOG8UNGLMK" hidden="1">#REF!</x:definedName>
    <x:definedName name="BExGQNPYSR0588CMPYC6F4KV9EDE" localSheetId="9" hidden="1">#REF!</x:definedName>
    <x:definedName name="BExGQNPYSR0588CMPYC6F4KV9EDE" localSheetId="20" hidden="1">#REF!</x:definedName>
    <x:definedName name="BExGQNPYSR0588CMPYC6F4KV9EDE" hidden="1">#REF!</x:definedName>
    <x:definedName name="BExGQPO7ENFEQC0NC6MC9OZR2LHY" localSheetId="15" hidden="1">#REF!</x:definedName>
    <x:definedName name="BExGQPO7ENFEQC0NC6MC9OZR2LHY" localSheetId="16" hidden="1">#REF!</x:definedName>
    <x:definedName name="BExGQPO7ENFEQC0NC6MC9OZR2LHY" localSheetId="17" hidden="1">#REF!</x:definedName>
    <x:definedName name="BExGQPO7ENFEQC0NC6MC9OZR2LHY" localSheetId="20" hidden="1">#REF!</x:definedName>
    <x:definedName name="BExGQPO7ENFEQC0NC6MC9OZR2LHY" hidden="1">#REF!</x:definedName>
    <x:definedName name="BExGQX0H4EZMXBJTKJJE4ICJWN5O" localSheetId="17" hidden="1">#REF!</x:definedName>
    <x:definedName name="BExGQX0H4EZMXBJTKJJE4ICJWN5O" localSheetId="20" hidden="1">#REF!</x:definedName>
    <x:definedName name="BExGQX0H4EZMXBJTKJJE4ICJWN5O" hidden="1">#REF!</x:definedName>
    <x:definedName name="BExGR4CW3WRIID17GGX4MI9ZDHFE" localSheetId="17" hidden="1">#REF!</x:definedName>
    <x:definedName name="BExGR4CW3WRIID17GGX4MI9ZDHFE" localSheetId="20" hidden="1">#REF!</x:definedName>
    <x:definedName name="BExGR4CW3WRIID17GGX4MI9ZDHFE" hidden="1">#REF!</x:definedName>
    <x:definedName name="BExGR65GJX27MU2OL6NI5PB8XVB4" localSheetId="20" hidden="1">#REF!</x:definedName>
    <x:definedName name="BExGR65GJX27MU2OL6NI5PB8XVB4" hidden="1">#REF!</x:definedName>
    <x:definedName name="BExGR6LQ97HETGS3CT96L4IK0JSH" localSheetId="20" hidden="1">#REF!</x:definedName>
    <x:definedName name="BExGR6LQ97HETGS3CT96L4IK0JSH" hidden="1">#REF!</x:definedName>
    <x:definedName name="BExGR9ATP2LVT7B9OCPSLJ11H9SX" localSheetId="20" hidden="1">#REF!</x:definedName>
    <x:definedName name="BExGR9ATP2LVT7B9OCPSLJ11H9SX" hidden="1">#REF!</x:definedName>
    <x:definedName name="BExGRAY9F658TSUK4B5X7SAIOYT9" localSheetId="20" hidden="1">#REF!</x:definedName>
    <x:definedName name="BExGRAY9F658TSUK4B5X7SAIOYT9" hidden="1">#REF!</x:definedName>
    <x:definedName name="BExGRD74EJWS14SU2OOJCGK9X1W7" localSheetId="20" hidden="1">#REF!</x:definedName>
    <x:definedName name="BExGRD74EJWS14SU2OOJCGK9X1W7" hidden="1">#REF!</x:definedName>
    <x:definedName name="BExGrid1">#REF!</x:definedName>
    <x:definedName name="BExGROQL61G1JF22224SED98B361" localSheetId="20" hidden="1">#REF!</x:definedName>
    <x:definedName name="BExGROQL61G1JF22224SED98B361" hidden="1">#REF!</x:definedName>
    <x:definedName name="BExGRUKVVKDL8483WI70VN2QZDGD" localSheetId="20" hidden="1">#REF!</x:definedName>
    <x:definedName name="BExGRUKVVKDL8483WI70VN2QZDGD" hidden="1">#REF!</x:definedName>
    <x:definedName name="BExGRW2VUL2RYAVBES5DLY6VH9EK" localSheetId="20" hidden="1">#REF!</x:definedName>
    <x:definedName name="BExGRW2VUL2RYAVBES5DLY6VH9EK" hidden="1">#REF!</x:definedName>
    <x:definedName name="BExGS2IWR5DUNJ1U9PAKIV8CMBNI" localSheetId="20" hidden="1">#REF!</x:definedName>
    <x:definedName name="BExGS2IWR5DUNJ1U9PAKIV8CMBNI" hidden="1">#REF!</x:definedName>
    <x:definedName name="BExGS39S7AWXR3SMHER030GA9FHE" localSheetId="20" hidden="1">#REF!</x:definedName>
    <x:definedName name="BExGS39S7AWXR3SMHER030GA9FHE" hidden="1">#REF!</x:definedName>
    <x:definedName name="BExGS69P9FFTEOPDS0MWFKF45G47" localSheetId="20" hidden="1">#REF!</x:definedName>
    <x:definedName name="BExGS69P9FFTEOPDS0MWFKF45G47" hidden="1">#REF!</x:definedName>
    <x:definedName name="BExGS6F1JFHM5MUJ1RFO50WP6D05" localSheetId="20" hidden="1">#REF!</x:definedName>
    <x:definedName name="BExGS6F1JFHM5MUJ1RFO50WP6D05" hidden="1">#REF!</x:definedName>
    <x:definedName name="BExGSA5YB5ZGE4NHDVCZ55TQAJTL" localSheetId="20" hidden="1">#REF!</x:definedName>
    <x:definedName name="BExGSA5YB5ZGE4NHDVCZ55TQAJTL" hidden="1">#REF!</x:definedName>
    <x:definedName name="BExGSCEUCQQVDEEKWJ677QTGUVTE" localSheetId="20" hidden="1">#REF!</x:definedName>
    <x:definedName name="BExGSCEUCQQVDEEKWJ677QTGUVTE" hidden="1">#REF!</x:definedName>
    <x:definedName name="BExGSCKA06Y0QKMK697YEVLEA9FY" localSheetId="20" hidden="1">#REF!</x:definedName>
    <x:definedName name="BExGSCKA06Y0QKMK697YEVLEA9FY" hidden="1">#REF!</x:definedName>
    <x:definedName name="BExGSJWJN6NORKNRWIN4W0MANCAV" localSheetId="20" hidden="1">#REF!</x:definedName>
    <x:definedName name="BExGSJWJN6NORKNRWIN4W0MANCAV" hidden="1">#REF!</x:definedName>
    <x:definedName name="BExGSQY65LH1PCKKM5WHDW83F35O" localSheetId="20" hidden="1">#REF!</x:definedName>
    <x:definedName name="BExGSQY65LH1PCKKM5WHDW83F35O" hidden="1">#REF!</x:definedName>
    <x:definedName name="BExGSSW8N9A0O48I1Z0M4ZIIXNTV" localSheetId="20" hidden="1">#REF!</x:definedName>
    <x:definedName name="BExGSSW8N9A0O48I1Z0M4ZIIXNTV" hidden="1">#REF!</x:definedName>
    <x:definedName name="BExGSYW1GKISF0PMUAK3XJK9PEW9" localSheetId="20" hidden="1">#REF!</x:definedName>
    <x:definedName name="BExGSYW1GKISF0PMUAK3XJK9PEW9" hidden="1">#REF!</x:definedName>
    <x:definedName name="BExGSZCAQHVWXD4N87N0EW2W1JGB" localSheetId="20" hidden="1">#REF!</x:definedName>
    <x:definedName name="BExGSZCAQHVWXD4N87N0EW2W1JGB" hidden="1">#REF!</x:definedName>
    <x:definedName name="BExGT0DZJB6LSF6L693UUB9EY1VQ" localSheetId="20" hidden="1">#REF!</x:definedName>
    <x:definedName name="BExGT0DZJB6LSF6L693UUB9EY1VQ" hidden="1">#REF!</x:definedName>
    <x:definedName name="BExGTGVFIF8HOQXR54SK065A8M4K" localSheetId="20" hidden="1">#REF!</x:definedName>
    <x:definedName name="BExGTGVFIF8HOQXR54SK065A8M4K" hidden="1">#REF!</x:definedName>
    <x:definedName name="BExGTHRSN7OEWMFAXSHGKS2ECVLO" localSheetId="20" hidden="1">#REF!</x:definedName>
    <x:definedName name="BExGTHRSN7OEWMFAXSHGKS2ECVLO" hidden="1">#REF!</x:definedName>
    <x:definedName name="BExGTIYX3OWPIINOGY1E4QQYSKHP" localSheetId="20" hidden="1">#REF!</x:definedName>
    <x:definedName name="BExGTIYX3OWPIINOGY1E4QQYSKHP" hidden="1">#REF!</x:definedName>
    <x:definedName name="BExGTKGUN0KUU3C0RL2LK98D8MEK" localSheetId="20" hidden="1">#REF!</x:definedName>
    <x:definedName name="BExGTKGUN0KUU3C0RL2LK98D8MEK" hidden="1">#REF!</x:definedName>
    <x:definedName name="BExGTTWOFVNMXRUNAMNODBN7I5RE" localSheetId="20" hidden="1">#REF!</x:definedName>
    <x:definedName name="BExGTTWOFVNMXRUNAMNODBN7I5RE" hidden="1">#REF!</x:definedName>
    <x:definedName name="BExGTZ046J7VMUG4YPKFN2K8TWB7" localSheetId="20" hidden="1">#REF!</x:definedName>
    <x:definedName name="BExGTZ046J7VMUG4YPKFN2K8TWB7" hidden="1">#REF!</x:definedName>
    <x:definedName name="BExGU1JWSVXPWIF3A5PN098ST2ZB" localSheetId="20" hidden="1">#REF!</x:definedName>
    <x:definedName name="BExGU1JWSVXPWIF3A5PN098ST2ZB" hidden="1">#REF!</x:definedName>
    <x:definedName name="BExGU2G9OPRZRIU9YGF6NX9FUW0J" localSheetId="20" hidden="1">#REF!</x:definedName>
    <x:definedName name="BExGU2G9OPRZRIU9YGF6NX9FUW0J" hidden="1">#REF!</x:definedName>
    <x:definedName name="BExGU6HTKLRZO8UOI3DTAM5RFDBA" localSheetId="20" hidden="1">#REF!</x:definedName>
    <x:definedName name="BExGU6HTKLRZO8UOI3DTAM5RFDBA" hidden="1">#REF!</x:definedName>
    <x:definedName name="BExGUDDZXFFQHAF4UZF8ZB1HO7H6" localSheetId="20" hidden="1">#REF!</x:definedName>
    <x:definedName name="BExGUDDZXFFQHAF4UZF8ZB1HO7H6" hidden="1">#REF!</x:definedName>
    <x:definedName name="BExGUIBXBRHGM97ZX6GBA4ZDQ79C" localSheetId="20" hidden="1">#REF!</x:definedName>
    <x:definedName name="BExGUIBXBRHGM97ZX6GBA4ZDQ79C" hidden="1">#REF!</x:definedName>
    <x:definedName name="BExGUM8D91UNPCOO4TKP9FGX85TF" localSheetId="20" hidden="1">#REF!</x:definedName>
    <x:definedName name="BExGUM8D91UNPCOO4TKP9FGX85TF" hidden="1">#REF!</x:definedName>
    <x:definedName name="BExGUPZ6NZ68L2EDDWJAMBIUVHKZ" localSheetId="20" hidden="1">#REF!</x:definedName>
    <x:definedName name="BExGUPZ6NZ68L2EDDWJAMBIUVHKZ" hidden="1">#REF!</x:definedName>
    <x:definedName name="BExGUQF9N9FKI7S0H30WUAEB5LPD" localSheetId="20" hidden="1">#REF!</x:definedName>
    <x:definedName name="BExGUQF9N9FKI7S0H30WUAEB5LPD" hidden="1">#REF!</x:definedName>
    <x:definedName name="BExGUR6BA03XPBK60SQUW197GJ5X" localSheetId="20" hidden="1">#REF!</x:definedName>
    <x:definedName name="BExGUR6BA03XPBK60SQUW197GJ5X" hidden="1">#REF!</x:definedName>
    <x:definedName name="BExGUVIP60TA4B7X2PFGMBFUSKGX" localSheetId="20" hidden="1">#REF!</x:definedName>
    <x:definedName name="BExGUVIP60TA4B7X2PFGMBFUSKGX" hidden="1">#REF!</x:definedName>
    <x:definedName name="BExGUZKF06F209XL1IZWVJEQ82EE" localSheetId="20" hidden="1">#REF!</x:definedName>
    <x:definedName name="BExGUZKF06F209XL1IZWVJEQ82EE" hidden="1">#REF!</x:definedName>
    <x:definedName name="BExGV2EVT380QHD4AP2RL9MR8L5L" localSheetId="20" hidden="1">#REF!</x:definedName>
    <x:definedName name="BExGV2EVT380QHD4AP2RL9MR8L5L" hidden="1">#REF!</x:definedName>
    <x:definedName name="BExGVLQV4WLYED6UCM4VDJMDIODS" localSheetId="20" hidden="1">#REF!</x:definedName>
    <x:definedName name="BExGVLQV4WLYED6UCM4VDJMDIODS" hidden="1">#REF!</x:definedName>
    <x:definedName name="BExGVQE1PH4Q46QUDV9GXTDJHSBP" localSheetId="20" hidden="1">#REF!</x:definedName>
    <x:definedName name="BExGVQE1PH4Q46QUDV9GXTDJHSBP" hidden="1">#REF!</x:definedName>
    <x:definedName name="BExGVQUBBCND7N6N8UAFSJ3XMO2K" localSheetId="20" hidden="1">#REF!</x:definedName>
    <x:definedName name="BExGVQUBBCND7N6N8UAFSJ3XMO2K" hidden="1">#REF!</x:definedName>
    <x:definedName name="BExGVV6OOLDQ3TXZK51TTF3YX0WN" localSheetId="20" hidden="1">#REF!</x:definedName>
    <x:definedName name="BExGVV6OOLDQ3TXZK51TTF3YX0WN" hidden="1">#REF!</x:definedName>
    <x:definedName name="BExGW0KVS7U0C87XFZ78QW991IEV" localSheetId="20" hidden="1">#REF!</x:definedName>
    <x:definedName name="BExGW0KVS7U0C87XFZ78QW991IEV" hidden="1">#REF!</x:definedName>
    <x:definedName name="BExGW2Z7AMPG6H9EXA9ML6EZVGGA" localSheetId="20" hidden="1">#REF!</x:definedName>
    <x:definedName name="BExGW2Z7AMPG6H9EXA9ML6EZVGGA" hidden="1">#REF!</x:definedName>
    <x:definedName name="BExGW4XE5DHK7GOPYX8TT51CSG15" localSheetId="20" hidden="1">#REF!</x:definedName>
    <x:definedName name="BExGW4XE5DHK7GOPYX8TT51CSG15" hidden="1">#REF!</x:definedName>
    <x:definedName name="BExGW5Z3L0OX08J99L459WM06JKA" localSheetId="20" hidden="1">#REF!</x:definedName>
    <x:definedName name="BExGW5Z3L0OX08J99L459WM06JKA" hidden="1">#REF!</x:definedName>
    <x:definedName name="BExGWABG5VT5XO1A196RK61AXA8C" localSheetId="20" hidden="1">#REF!</x:definedName>
    <x:definedName name="BExGWABG5VT5XO1A196RK61AXA8C" hidden="1">#REF!</x:definedName>
    <x:definedName name="BExGWE2ENPKKCYNRTQY1QKPWFLXM" localSheetId="20" hidden="1">#REF!</x:definedName>
    <x:definedName name="BExGWE2ENPKKCYNRTQY1QKPWFLXM" hidden="1">#REF!</x:definedName>
    <x:definedName name="BExGWEO0JDG84NYLEAV5NSOAGMJZ" localSheetId="20" hidden="1">#REF!</x:definedName>
    <x:definedName name="BExGWEO0JDG84NYLEAV5NSOAGMJZ" hidden="1">#REF!</x:definedName>
    <x:definedName name="BExGWK7JDSL1M5WZ40HT9QXFJ1EM" localSheetId="20" hidden="1">#REF!</x:definedName>
    <x:definedName name="BExGWK7JDSL1M5WZ40HT9QXFJ1EM" hidden="1">#REF!</x:definedName>
    <x:definedName name="BExGWLEOC70Z8QAJTPT2PDHTNM4L" localSheetId="20" hidden="1">#REF!</x:definedName>
    <x:definedName name="BExGWLEOC70Z8QAJTPT2PDHTNM4L" hidden="1">#REF!</x:definedName>
    <x:definedName name="BExGWNCXLCRTLBVMTXYJ5PHQI6SS" localSheetId="20" hidden="1">#REF!</x:definedName>
    <x:definedName name="BExGWNCXLCRTLBVMTXYJ5PHQI6SS" hidden="1">#REF!</x:definedName>
    <x:definedName name="BExGWTI0YD2LF2C6MIF0OB6ZIWO7" localSheetId="20" hidden="1">#REF!</x:definedName>
    <x:definedName name="BExGWTI0YD2LF2C6MIF0OB6ZIWO7" hidden="1">#REF!</x:definedName>
    <x:definedName name="BExGX6U988MCFIGDA1282F92U9AA" localSheetId="20" hidden="1">#REF!</x:definedName>
    <x:definedName name="BExGX6U988MCFIGDA1282F92U9AA" hidden="1">#REF!</x:definedName>
    <x:definedName name="BExGX7FTB1CKAT5HUW6H531FIY6I" localSheetId="20" hidden="1">#REF!</x:definedName>
    <x:definedName name="BExGX7FTB1CKAT5HUW6H531FIY6I" hidden="1">#REF!</x:definedName>
    <x:definedName name="BExGX9DVACJQIZ4GH6YAD2A7F70O" localSheetId="20" hidden="1">#REF!</x:definedName>
    <x:definedName name="BExGX9DVACJQIZ4GH6YAD2A7F70O" hidden="1">#REF!</x:definedName>
    <x:definedName name="BExGXDVP2S2Y8Z8Q43I78RCIK3DD" localSheetId="20" hidden="1">#REF!</x:definedName>
    <x:definedName name="BExGXDVP2S2Y8Z8Q43I78RCIK3DD" hidden="1">#REF!</x:definedName>
    <x:definedName name="BExGXJ9W5JU7TT9S0BKL5Y6VVB39" localSheetId="20" hidden="1">#REF!</x:definedName>
    <x:definedName name="BExGXJ9W5JU7TT9S0BKL5Y6VVB39" hidden="1">#REF!</x:definedName>
    <x:definedName name="BExGXR7QM0F3N9OYEG8V5BZ8X5WD" localSheetId="20" hidden="1">#REF!</x:definedName>
    <x:definedName name="BExGXR7QM0F3N9OYEG8V5BZ8X5WD" hidden="1">#REF!</x:definedName>
    <x:definedName name="BExGXWB73RJ4BASBQTQ8EY0EC1EB" localSheetId="20" hidden="1">#REF!</x:definedName>
    <x:definedName name="BExGXWB73RJ4BASBQTQ8EY0EC1EB" hidden="1">#REF!</x:definedName>
    <x:definedName name="BExGXZ0ABB43C7SMRKZHWOSU9EQX" localSheetId="20" hidden="1">#REF!</x:definedName>
    <x:definedName name="BExGXZ0ABB43C7SMRKZHWOSU9EQX" hidden="1">#REF!</x:definedName>
    <x:definedName name="BExGY6SU3SYVCJ3AG2ITY59SAZ5A" localSheetId="20" hidden="1">#REF!</x:definedName>
    <x:definedName name="BExGY6SU3SYVCJ3AG2ITY59SAZ5A" hidden="1">#REF!</x:definedName>
    <x:definedName name="BExGY6YA4P5KMY2VHT0DYK3YTFAX" localSheetId="20" hidden="1">#REF!</x:definedName>
    <x:definedName name="BExGY6YA4P5KMY2VHT0DYK3YTFAX" hidden="1">#REF!</x:definedName>
    <x:definedName name="BExGY8G88PVVRYHPHRPJZFSX6HSC" localSheetId="20" hidden="1">#REF!</x:definedName>
    <x:definedName name="BExGY8G88PVVRYHPHRPJZFSX6HSC" hidden="1">#REF!</x:definedName>
    <x:definedName name="BExGYC718HTZ80PNKYPVIYGRJVF6" localSheetId="20" hidden="1">#REF!</x:definedName>
    <x:definedName name="BExGYC718HTZ80PNKYPVIYGRJVF6" hidden="1">#REF!</x:definedName>
    <x:definedName name="BExGYCNATXZY2FID93B17YWIPPRD" localSheetId="20" hidden="1">#REF!</x:definedName>
    <x:definedName name="BExGYCNATXZY2FID93B17YWIPPRD" hidden="1">#REF!</x:definedName>
    <x:definedName name="BExGYGJJJ3BBCQAOA51WHP01HN73" localSheetId="20" hidden="1">#REF!</x:definedName>
    <x:definedName name="BExGYGJJJ3BBCQAOA51WHP01HN73" hidden="1">#REF!</x:definedName>
    <x:definedName name="BExGYM8ENAT3UBFMSYCXQG8WWNVD" localSheetId="20" hidden="1">#REF!</x:definedName>
    <x:definedName name="BExGYM8ENAT3UBFMSYCXQG8WWNVD" hidden="1">#REF!</x:definedName>
    <x:definedName name="BExGYMZGRR1O4VFUEQP4FPY9SFY6" localSheetId="20" hidden="1">#REF!</x:definedName>
    <x:definedName name="BExGYMZGRR1O4VFUEQP4FPY9SFY6" hidden="1">#REF!</x:definedName>
    <x:definedName name="BExGYOS6TV2C72PLRFU8RP1I58GY" localSheetId="20" hidden="1">#REF!</x:definedName>
    <x:definedName name="BExGYOS6TV2C72PLRFU8RP1I58GY" hidden="1">#REF!</x:definedName>
    <x:definedName name="BExGZ7NXZ0IBS44C2NZ9VMD6T6K2" localSheetId="20" hidden="1">#REF!</x:definedName>
    <x:definedName name="BExGZ7NXZ0IBS44C2NZ9VMD6T6K2" hidden="1">#REF!</x:definedName>
    <x:definedName name="BExGZJ78ZWZCVHZ3BKEKFJZ6MAEO" localSheetId="20" hidden="1">#REF!</x:definedName>
    <x:definedName name="BExGZJ78ZWZCVHZ3BKEKFJZ6MAEO" hidden="1">#REF!</x:definedName>
    <x:definedName name="BExGZOLH2QV73J3M9IWDDPA62TP4" localSheetId="20" hidden="1">#REF!</x:definedName>
    <x:definedName name="BExGZOLH2QV73J3M9IWDDPA62TP4" hidden="1">#REF!</x:definedName>
    <x:definedName name="BExGZP1PWGFKVVVN4YDIS22DZPCR" localSheetId="20" hidden="1">#REF!</x:definedName>
    <x:definedName name="BExGZP1PWGFKVVVN4YDIS22DZPCR" hidden="1">#REF!</x:definedName>
    <x:definedName name="BExGZTE5G7WSV7TYWM2Q9FW7YZUN" localSheetId="20" hidden="1">#REF!</x:definedName>
    <x:definedName name="BExGZTE5G7WSV7TYWM2Q9FW7YZUN" hidden="1">#REF!</x:definedName>
    <x:definedName name="BExH00L21GZX5YJJGVMOAWBERLP5" localSheetId="20" hidden="1">#REF!</x:definedName>
    <x:definedName name="BExH00L21GZX5YJJGVMOAWBERLP5" hidden="1">#REF!</x:definedName>
    <x:definedName name="BExH02ZD6VAY1KQLAQYBBI6WWIZB" localSheetId="20" hidden="1">#REF!</x:definedName>
    <x:definedName name="BExH02ZD6VAY1KQLAQYBBI6WWIZB" hidden="1">#REF!</x:definedName>
    <x:definedName name="BExH08Z6LQCGGSGSAILMHX4X7JMD" localSheetId="20" hidden="1">#REF!</x:definedName>
    <x:definedName name="BExH08Z6LQCGGSGSAILMHX4X7JMD" hidden="1">#REF!</x:definedName>
    <x:definedName name="BExH0BTMHS9M9C5JSOE1DK83LRCJ" localSheetId="20" hidden="1">#REF!</x:definedName>
    <x:definedName name="BExH0BTMHS9M9C5JSOE1DK83LRCJ" hidden="1">#REF!</x:definedName>
    <x:definedName name="BExH0KT9Z8HEVRRQRGQ8YHXRLIJA" localSheetId="20" hidden="1">#REF!</x:definedName>
    <x:definedName name="BExH0KT9Z8HEVRRQRGQ8YHXRLIJA" hidden="1">#REF!</x:definedName>
    <x:definedName name="BExH0M0FDN12YBOCKL3XL2Z7T7Y8" localSheetId="20" hidden="1">#REF!</x:definedName>
    <x:definedName name="BExH0M0FDN12YBOCKL3XL2Z7T7Y8" hidden="1">#REF!</x:definedName>
    <x:definedName name="BExH0O9G06YPZ5TN9RYT326I1CP2" localSheetId="20" hidden="1">#REF!</x:definedName>
    <x:definedName name="BExH0O9G06YPZ5TN9RYT326I1CP2" hidden="1">#REF!</x:definedName>
    <x:definedName name="BExH0WNJAKTJRCKMTX8O4KNMIIJM" localSheetId="20" hidden="1">#REF!</x:definedName>
    <x:definedName name="BExH0WNJAKTJRCKMTX8O4KNMIIJM" hidden="1">#REF!</x:definedName>
    <x:definedName name="BExH12Y4WX542WI3ZEM15AK4UM9J" localSheetId="20" hidden="1">#REF!</x:definedName>
    <x:definedName name="BExH12Y4WX542WI3ZEM15AK4UM9J" hidden="1">#REF!</x:definedName>
    <x:definedName name="BExH181KIGEHYN7U002O6RO1HZT7" localSheetId="20" hidden="1">#REF!</x:definedName>
    <x:definedName name="BExH181KIGEHYN7U002O6RO1HZT7" hidden="1">#REF!</x:definedName>
    <x:definedName name="BExH1COQB2N3U6HS9ITOY40KC6JA" localSheetId="20" hidden="1">#REF!</x:definedName>
    <x:definedName name="BExH1COQB2N3U6HS9ITOY40KC6JA" hidden="1">#REF!</x:definedName>
    <x:definedName name="BExH1FDTQXR9QQ31WDB7OPXU7MPT" localSheetId="20" hidden="1">#REF!</x:definedName>
    <x:definedName name="BExH1FDTQXR9QQ31WDB7OPXU7MPT" hidden="1">#REF!</x:definedName>
    <x:definedName name="BExH1FOMEUIJNIDJAUY0ZQFBJSY9" localSheetId="20" hidden="1">#REF!</x:definedName>
    <x:definedName name="BExH1FOMEUIJNIDJAUY0ZQFBJSY9" hidden="1">#REF!</x:definedName>
    <x:definedName name="BExH1G4VNA3BFMF4QK35PGSBQJMB" localSheetId="20" hidden="1">#REF!</x:definedName>
    <x:definedName name="BExH1G4VNA3BFMF4QK35PGSBQJMB" hidden="1">#REF!</x:definedName>
    <x:definedName name="BExH1JFFHEBFX9BWJMNIA3N66R3Z" localSheetId="20" hidden="1">#REF!</x:definedName>
    <x:definedName name="BExH1JFFHEBFX9BWJMNIA3N66R3Z" hidden="1">#REF!</x:definedName>
    <x:definedName name="BExH1UYUZFQ3NQ2E3UANIJDR9U8U" localSheetId="20" hidden="1">#REF!</x:definedName>
    <x:definedName name="BExH1UYUZFQ3NQ2E3UANIJDR9U8U" hidden="1">#REF!</x:definedName>
    <x:definedName name="BExH1Z0GIUSVTF2H1G1I3PDGBNK2" localSheetId="20" hidden="1">#REF!</x:definedName>
    <x:definedName name="BExH1Z0GIUSVTF2H1G1I3PDGBNK2" hidden="1">#REF!</x:definedName>
    <x:definedName name="BExH225UTM6S9FW4MUDZS7F1PQSH" localSheetId="20" hidden="1">#REF!</x:definedName>
    <x:definedName name="BExH225UTM6S9FW4MUDZS7F1PQSH" hidden="1">#REF!</x:definedName>
    <x:definedName name="BExH22M34C4EGB2M8ES9K2NBZFIX" localSheetId="20" hidden="1">#REF!</x:definedName>
    <x:definedName name="BExH22M34C4EGB2M8ES9K2NBZFIX" hidden="1">#REF!</x:definedName>
    <x:definedName name="BExH23271RF7AYZ542KHQTH68GQ7" localSheetId="20" hidden="1">#REF!</x:definedName>
    <x:definedName name="BExH23271RF7AYZ542KHQTH68GQ7" hidden="1">#REF!</x:definedName>
    <x:definedName name="BExH25LUU6AHETNY34SBU5S7UOWE" localSheetId="9" hidden="1">#REF!</x:definedName>
    <x:definedName name="BExH25LUU6AHETNY34SBU5S7UOWE" localSheetId="20" hidden="1">#REF!</x:definedName>
    <x:definedName name="BExH25LUU6AHETNY34SBU5S7UOWE" hidden="1">#REF!</x:definedName>
    <x:definedName name="BExH2EARUVJ0LN7IJXI0S3UWLQB2" localSheetId="15" hidden="1">#REF!</x:definedName>
    <x:definedName name="BExH2EARUVJ0LN7IJXI0S3UWLQB2" localSheetId="16" hidden="1">#REF!</x:definedName>
    <x:definedName name="BExH2EARUVJ0LN7IJXI0S3UWLQB2" localSheetId="17" hidden="1">#REF!</x:definedName>
    <x:definedName name="BExH2EARUVJ0LN7IJXI0S3UWLQB2" localSheetId="20" hidden="1">#REF!</x:definedName>
    <x:definedName name="BExH2EARUVJ0LN7IJXI0S3UWLQB2" hidden="1">#REF!</x:definedName>
    <x:definedName name="BExH2GJQR4JALNB314RY0LDI49VH" localSheetId="17" hidden="1">#REF!</x:definedName>
    <x:definedName name="BExH2GJQR4JALNB314RY0LDI49VH" localSheetId="20" hidden="1">#REF!</x:definedName>
    <x:definedName name="BExH2GJQR4JALNB314RY0LDI49VH" hidden="1">#REF!</x:definedName>
    <x:definedName name="BExH2JZR49T7644JFVE7B3N7RZM9" localSheetId="17" hidden="1">#REF!</x:definedName>
    <x:definedName name="BExH2JZR49T7644JFVE7B3N7RZM9" localSheetId="20" hidden="1">#REF!</x:definedName>
    <x:definedName name="BExH2JZR49T7644JFVE7B3N7RZM9" hidden="1">#REF!</x:definedName>
    <x:definedName name="BExH2UHF0QTJG107MULYB16WBJM9" localSheetId="20" hidden="1">#REF!</x:definedName>
    <x:definedName name="BExH2UHF0QTJG107MULYB16WBJM9" hidden="1">#REF!</x:definedName>
    <x:definedName name="BExH2WKXV8X5S2GSBBTWGI0NLNAH" localSheetId="20" hidden="1">#REF!</x:definedName>
    <x:definedName name="BExH2WKXV8X5S2GSBBTWGI0NLNAH" hidden="1">#REF!</x:definedName>
    <x:definedName name="BExH2XS1UFYFGU0S0EBXX90W2WE8" localSheetId="20" hidden="1">#REF!</x:definedName>
    <x:definedName name="BExH2XS1UFYFGU0S0EBXX90W2WE8" hidden="1">#REF!</x:definedName>
    <x:definedName name="BExH2XS2TND9SB0GC295R4FP6K5Y" localSheetId="20" hidden="1">#REF!</x:definedName>
    <x:definedName name="BExH2XS2TND9SB0GC295R4FP6K5Y" hidden="1">#REF!</x:definedName>
    <x:definedName name="BExH2ZA0SZ4SSITL50NA8LZ3OEX6" localSheetId="20" hidden="1">#REF!</x:definedName>
    <x:definedName name="BExH2ZA0SZ4SSITL50NA8LZ3OEX6" hidden="1">#REF!</x:definedName>
    <x:definedName name="BExH31Z3JNVJPESWKXHILGXZHP2M" localSheetId="20" hidden="1">#REF!</x:definedName>
    <x:definedName name="BExH31Z3JNVJPESWKXHILGXZHP2M" hidden="1">#REF!</x:definedName>
    <x:definedName name="BExH3E9HZ3QJCDZW7WI7YACFQCHE" localSheetId="20" hidden="1">#REF!</x:definedName>
    <x:definedName name="BExH3E9HZ3QJCDZW7WI7YACFQCHE" hidden="1">#REF!</x:definedName>
    <x:definedName name="BExH3IRB6764RQ5HBYRLH6XCT29X" localSheetId="20" hidden="1">#REF!</x:definedName>
    <x:definedName name="BExH3IRB6764RQ5HBYRLH6XCT29X" hidden="1">#REF!</x:definedName>
    <x:definedName name="BExIG2U8V6RSB47SXLCQG3Q68YRO" localSheetId="20" hidden="1">#REF!</x:definedName>
    <x:definedName name="BExIG2U8V6RSB47SXLCQG3Q68YRO" hidden="1">#REF!</x:definedName>
    <x:definedName name="BExIGHTQQA3RHXK08CNPZI42FVSA" localSheetId="20" hidden="1">#REF!</x:definedName>
    <x:definedName name="BExIGHTQQA3RHXK08CNPZI42FVSA" hidden="1">#REF!</x:definedName>
    <x:definedName name="BExIGJBO8R13LV7CZ7C1YCP974NN" localSheetId="20" hidden="1">#REF!</x:definedName>
    <x:definedName name="BExIGJBO8R13LV7CZ7C1YCP974NN" hidden="1">#REF!</x:definedName>
    <x:definedName name="BExIGWT86FPOEYTI8GXCGU5Y3KGK" localSheetId="20" hidden="1">#REF!</x:definedName>
    <x:definedName name="BExIGWT86FPOEYTI8GXCGU5Y3KGK" hidden="1">#REF!</x:definedName>
    <x:definedName name="BExIHBHXA7E7VUTBVHXXXCH3A5CL" localSheetId="20" hidden="1">#REF!</x:definedName>
    <x:definedName name="BExIHBHXA7E7VUTBVHXXXCH3A5CL" hidden="1">#REF!</x:definedName>
    <x:definedName name="BExIHBHXMSLC44C053SZXSYO7792" localSheetId="20" hidden="1">#REF!</x:definedName>
    <x:definedName name="BExIHBHXMSLC44C053SZXSYO7792" hidden="1">#REF!</x:definedName>
    <x:definedName name="BExIHPQCQTGEW8QOJVIQ4VX0P6DX" localSheetId="20" hidden="1">#REF!</x:definedName>
    <x:definedName name="BExIHPQCQTGEW8QOJVIQ4VX0P6DX" hidden="1">#REF!</x:definedName>
    <x:definedName name="BExII1F6IZ6R90QEXPQM797VHUO1" localSheetId="20" hidden="1">#REF!</x:definedName>
    <x:definedName name="BExII1F6IZ6R90QEXPQM797VHUO1" hidden="1">#REF!</x:definedName>
    <x:definedName name="BExII1KN91Q7DLW0UB7W2TJ5ACT9" localSheetId="20" hidden="1">#REF!</x:definedName>
    <x:definedName name="BExII1KN91Q7DLW0UB7W2TJ5ACT9" hidden="1">#REF!</x:definedName>
    <x:definedName name="BExII50LI8I0CDOOZEMIVHVA2V95" localSheetId="20" hidden="1">#REF!</x:definedName>
    <x:definedName name="BExII50LI8I0CDOOZEMIVHVA2V95" hidden="1">#REF!</x:definedName>
    <x:definedName name="BExIIFCX8RFH3G7Q9DCH3HTE14VA" localSheetId="20" hidden="1">#REF!</x:definedName>
    <x:definedName name="BExIIFCX8RFH3G7Q9DCH3HTE14VA" hidden="1">#REF!</x:definedName>
    <x:definedName name="BExIIXMY38TQD12CVV4S57L3I809" localSheetId="20" hidden="1">#REF!</x:definedName>
    <x:definedName name="BExIIXMY38TQD12CVV4S57L3I809" hidden="1">#REF!</x:definedName>
    <x:definedName name="BExIIY37NEVU2LGS1JE4VR9AN6W4" localSheetId="20" hidden="1">#REF!</x:definedName>
    <x:definedName name="BExIIY37NEVU2LGS1JE4VR9AN6W4" hidden="1">#REF!</x:definedName>
    <x:definedName name="BExIIYJAGXR8TPZ1KCYM7EGJ79UW" localSheetId="20" hidden="1">#REF!</x:definedName>
    <x:definedName name="BExIIYJAGXR8TPZ1KCYM7EGJ79UW" hidden="1">#REF!</x:definedName>
    <x:definedName name="BExIJ3160YCWGAVEU0208ZGXXG3P" localSheetId="20" hidden="1">#REF!</x:definedName>
    <x:definedName name="BExIJ3160YCWGAVEU0208ZGXXG3P" hidden="1">#REF!</x:definedName>
    <x:definedName name="BExIJDISZXEB5UAC55IINOQUBK6X" localSheetId="20" hidden="1">#REF!</x:definedName>
    <x:definedName name="BExIJDISZXEB5UAC55IINOQUBK6X" hidden="1">#REF!</x:definedName>
    <x:definedName name="BExIJFGZJ5ED9D6KAY4PGQYLELAX" localSheetId="20" hidden="1">#REF!</x:definedName>
    <x:definedName name="BExIJFGZJ5ED9D6KAY4PGQYLELAX" hidden="1">#REF!</x:definedName>
    <x:definedName name="BExIJQK80ZEKSTV62E59AYJYUNLI" localSheetId="20" hidden="1">#REF!</x:definedName>
    <x:definedName name="BExIJQK80ZEKSTV62E59AYJYUNLI" hidden="1">#REF!</x:definedName>
    <x:definedName name="BExIJRLX3M0YQLU1D5Y9V7HM5QNM" localSheetId="20" hidden="1">#REF!</x:definedName>
    <x:definedName name="BExIJRLX3M0YQLU1D5Y9V7HM5QNM" hidden="1">#REF!</x:definedName>
    <x:definedName name="BExIJRR7W9PHGSRPIHRCMIOQUEQQ" localSheetId="9" hidden="1">#REF!</x:definedName>
    <x:definedName name="BExIJRR7W9PHGSRPIHRCMIOQUEQQ" localSheetId="20" hidden="1">#REF!</x:definedName>
    <x:definedName name="BExIJRR7W9PHGSRPIHRCMIOQUEQQ" hidden="1">#REF!</x:definedName>
    <x:definedName name="BExIJV22J0QA7286KNPMHO1ZUCB3" localSheetId="15" hidden="1">#REF!</x:definedName>
    <x:definedName name="BExIJV22J0QA7286KNPMHO1ZUCB3" localSheetId="16" hidden="1">#REF!</x:definedName>
    <x:definedName name="BExIJV22J0QA7286KNPMHO1ZUCB3" localSheetId="17" hidden="1">#REF!</x:definedName>
    <x:definedName name="BExIJV22J0QA7286KNPMHO1ZUCB3" localSheetId="20" hidden="1">#REF!</x:definedName>
    <x:definedName name="BExIJV22J0QA7286KNPMHO1ZUCB3" hidden="1">#REF!</x:definedName>
    <x:definedName name="BExIJVI6OC7B6ZE9V4PAOYZXKNER" localSheetId="17" hidden="1">#REF!</x:definedName>
    <x:definedName name="BExIJVI6OC7B6ZE9V4PAOYZXKNER" localSheetId="20" hidden="1">#REF!</x:definedName>
    <x:definedName name="BExIJVI6OC7B6ZE9V4PAOYZXKNER" hidden="1">#REF!</x:definedName>
    <x:definedName name="BExIJWK0NGTGQ4X7D5VIVXD14JHI" localSheetId="17" hidden="1">#REF!</x:definedName>
    <x:definedName name="BExIJWK0NGTGQ4X7D5VIVXD14JHI" localSheetId="20" hidden="1">#REF!</x:definedName>
    <x:definedName name="BExIJWK0NGTGQ4X7D5VIVXD14JHI" hidden="1">#REF!</x:definedName>
    <x:definedName name="BExIJWPCIYINEJUTXU74VK7WG031" localSheetId="20" hidden="1">#REF!</x:definedName>
    <x:definedName name="BExIJWPCIYINEJUTXU74VK7WG031" hidden="1">#REF!</x:definedName>
    <x:definedName name="BExIKHTXPZR5A8OHB6HDP6QWDHAD" localSheetId="20" hidden="1">#REF!</x:definedName>
    <x:definedName name="BExIKHTXPZR5A8OHB6HDP6QWDHAD" hidden="1">#REF!</x:definedName>
    <x:definedName name="BExIKMMJOETSAXJYY1SIKM58LMA2" localSheetId="20" hidden="1">#REF!</x:definedName>
    <x:definedName name="BExIKMMJOETSAXJYY1SIKM58LMA2" hidden="1">#REF!</x:definedName>
    <x:definedName name="BExIKPRX2YB5WTLBU2ZIIDKTSZLB" localSheetId="20" hidden="1">#REF!</x:definedName>
    <x:definedName name="BExIKPRX2YB5WTLBU2ZIIDKTSZLB" hidden="1">#REF!</x:definedName>
    <x:definedName name="BExIKRF6AQ6VOO9KCIWSM6FY8M7D" localSheetId="20" hidden="1">#REF!</x:definedName>
    <x:definedName name="BExIKRF6AQ6VOO9KCIWSM6FY8M7D" hidden="1">#REF!</x:definedName>
    <x:definedName name="BExIKTYZESFT3LC0ASFMFKSE0D1X" localSheetId="20" hidden="1">#REF!</x:definedName>
    <x:definedName name="BExIKTYZESFT3LC0ASFMFKSE0D1X" hidden="1">#REF!</x:definedName>
    <x:definedName name="BExIKXVA6M8K0PTRYAGXS666L335" localSheetId="20" hidden="1">#REF!</x:definedName>
    <x:definedName name="BExIKXVA6M8K0PTRYAGXS666L335" hidden="1">#REF!</x:definedName>
    <x:definedName name="BExIL0PMZ2SXK9R6MLP43KBU1J2P" localSheetId="20" hidden="1">#REF!</x:definedName>
    <x:definedName name="BExIL0PMZ2SXK9R6MLP43KBU1J2P" hidden="1">#REF!</x:definedName>
    <x:definedName name="BExIL5T2MJ6DXYOSVERRYGMDV89B" localSheetId="20" hidden="1">#REF!</x:definedName>
    <x:definedName name="BExIL5T2MJ6DXYOSVERRYGMDV89B" hidden="1">#REF!</x:definedName>
    <x:definedName name="BExILAAXRTRAD18K74M6MGUEEPUM" localSheetId="20" hidden="1">#REF!</x:definedName>
    <x:definedName name="BExILAAXRTRAD18K74M6MGUEEPUM" hidden="1">#REF!</x:definedName>
    <x:definedName name="BExILG5F338C0FFLMVOKMKF8X5ZP" localSheetId="20" hidden="1">#REF!</x:definedName>
    <x:definedName name="BExILG5F338C0FFLMVOKMKF8X5ZP" hidden="1">#REF!</x:definedName>
    <x:definedName name="BExILGQTQM0HOD0BJI90YO7GOIN3" localSheetId="20" hidden="1">#REF!</x:definedName>
    <x:definedName name="BExILGQTQM0HOD0BJI90YO7GOIN3" hidden="1">#REF!</x:definedName>
    <x:definedName name="BExILT6PKNSR8V0R7UE4IRG590K6" localSheetId="9" hidden="1">#REF!</x:definedName>
    <x:definedName name="BExILT6PKNSR8V0R7UE4IRG590K6" localSheetId="20" hidden="1">#REF!</x:definedName>
    <x:definedName name="BExILT6PKNSR8V0R7UE4IRG590K6" hidden="1">#REF!</x:definedName>
    <x:definedName name="BExIM2RXHXBO63HBPUTHF775IIRY" localSheetId="15" hidden="1">#REF!</x:definedName>
    <x:definedName name="BExIM2RXHXBO63HBPUTHF775IIRY" localSheetId="16" hidden="1">#REF!</x:definedName>
    <x:definedName name="BExIM2RXHXBO63HBPUTHF775IIRY" localSheetId="17" hidden="1">#REF!</x:definedName>
    <x:definedName name="BExIM2RXHXBO63HBPUTHF775IIRY" localSheetId="20" hidden="1">#REF!</x:definedName>
    <x:definedName name="BExIM2RXHXBO63HBPUTHF775IIRY" hidden="1">#REF!</x:definedName>
    <x:definedName name="BExIM2RXYS5BGYBDMFLU1RE8039Z" localSheetId="17" hidden="1">#REF!</x:definedName>
    <x:definedName name="BExIM2RXYS5BGYBDMFLU1RE8039Z" localSheetId="20" hidden="1">#REF!</x:definedName>
    <x:definedName name="BExIM2RXYS5BGYBDMFLU1RE8039Z" hidden="1">#REF!</x:definedName>
    <x:definedName name="BExIM2X90EG7J3TG4STQ3J1OK4O0" localSheetId="9" hidden="1">#REF!</x:definedName>
    <x:definedName name="BExIM2X90EG7J3TG4STQ3J1OK4O0" localSheetId="17" hidden="1">#REF!</x:definedName>
    <x:definedName name="BExIM2X90EG7J3TG4STQ3J1OK4O0" localSheetId="20" hidden="1">#REF!</x:definedName>
    <x:definedName name="BExIM2X90EG7J3TG4STQ3J1OK4O0" hidden="1">#REF!</x:definedName>
    <x:definedName name="BExIM9DBUB7ZGF4B20FVUO9QGOX2" localSheetId="15" hidden="1">#REF!</x:definedName>
    <x:definedName name="BExIM9DBUB7ZGF4B20FVUO9QGOX2" localSheetId="16" hidden="1">#REF!</x:definedName>
    <x:definedName name="BExIM9DBUB7ZGF4B20FVUO9QGOX2" localSheetId="17" hidden="1">#REF!</x:definedName>
    <x:definedName name="BExIM9DBUB7ZGF4B20FVUO9QGOX2" localSheetId="20" hidden="1">#REF!</x:definedName>
    <x:definedName name="BExIM9DBUB7ZGF4B20FVUO9QGOX2" hidden="1">#REF!</x:definedName>
    <x:definedName name="BExIMGK9Z94TFPWWZFMD10HV0IF6" localSheetId="17" hidden="1">#REF!</x:definedName>
    <x:definedName name="BExIMGK9Z94TFPWWZFMD10HV0IF6" localSheetId="20" hidden="1">#REF!</x:definedName>
    <x:definedName name="BExIMGK9Z94TFPWWZFMD10HV0IF6" hidden="1">#REF!</x:definedName>
    <x:definedName name="BExIMPEGKG18TELVC33T4OQTNBWC" localSheetId="17" hidden="1">#REF!</x:definedName>
    <x:definedName name="BExIMPEGKG18TELVC33T4OQTNBWC" localSheetId="20" hidden="1">#REF!</x:definedName>
    <x:definedName name="BExIMPEGKG18TELVC33T4OQTNBWC" hidden="1">#REF!</x:definedName>
    <x:definedName name="BExIN4OR435DL1US13JQPOQK8GD5" localSheetId="20" hidden="1">#REF!</x:definedName>
    <x:definedName name="BExIN4OR435DL1US13JQPOQK8GD5" hidden="1">#REF!</x:definedName>
    <x:definedName name="BExINHQ27UK79IK88M14P1SXMGYY" localSheetId="20" hidden="1">#REF!</x:definedName>
    <x:definedName name="BExINHQ27UK79IK88M14P1SXMGYY" hidden="1">#REF!</x:definedName>
    <x:definedName name="BExINI6A7H3KSFRFA6UBBDPKW37F" localSheetId="20" hidden="1">#REF!</x:definedName>
    <x:definedName name="BExINI6A7H3KSFRFA6UBBDPKW37F" hidden="1">#REF!</x:definedName>
    <x:definedName name="BExINIMK8XC3JOBT2EXYFHHH52H0" localSheetId="20" hidden="1">#REF!</x:definedName>
    <x:definedName name="BExINIMK8XC3JOBT2EXYFHHH52H0" hidden="1">#REF!</x:definedName>
    <x:definedName name="BExINLGZTO4C3BAICP3I2AXI0L3L" localSheetId="20" hidden="1">#REF!</x:definedName>
    <x:definedName name="BExINLGZTO4C3BAICP3I2AXI0L3L" hidden="1">#REF!</x:definedName>
    <x:definedName name="BExINLX401ZKEGWU168DS4JUM2J6" localSheetId="20" hidden="1">#REF!</x:definedName>
    <x:definedName name="BExINLX401ZKEGWU168DS4JUM2J6" hidden="1">#REF!</x:definedName>
    <x:definedName name="BExINMYYJO1FTV1CZF6O5XCFAMQX" localSheetId="20" hidden="1">#REF!</x:definedName>
    <x:definedName name="BExINMYYJO1FTV1CZF6O5XCFAMQX" hidden="1">#REF!</x:definedName>
    <x:definedName name="BExINP2H4KI05FRFV5PKZFE00HKO" localSheetId="20" hidden="1">#REF!</x:definedName>
    <x:definedName name="BExINP2H4KI05FRFV5PKZFE00HKO" hidden="1">#REF!</x:definedName>
    <x:definedName name="BExINT417AAWC51ZA8X4TDJCY0QV" localSheetId="20" hidden="1">#REF!</x:definedName>
    <x:definedName name="BExINT417AAWC51ZA8X4TDJCY0QV" hidden="1">#REF!</x:definedName>
    <x:definedName name="BExINT42RM5ESUGKCUN8IZFWEV0D" localSheetId="9" hidden="1">#REF!</x:definedName>
    <x:definedName name="BExINT42RM5ESUGKCUN8IZFWEV0D" localSheetId="20" hidden="1">#REF!</x:definedName>
    <x:definedName name="BExINT42RM5ESUGKCUN8IZFWEV0D" hidden="1">#REF!</x:definedName>
    <x:definedName name="BExINZELBUXH0OXC3SAGC2RI7DXI" localSheetId="15" hidden="1">#REF!</x:definedName>
    <x:definedName name="BExINZELBUXH0OXC3SAGC2RI7DXI" localSheetId="16" hidden="1">#REF!</x:definedName>
    <x:definedName name="BExINZELBUXH0OXC3SAGC2RI7DXI" localSheetId="17" hidden="1">#REF!</x:definedName>
    <x:definedName name="BExINZELBUXH0OXC3SAGC2RI7DXI" localSheetId="20" hidden="1">#REF!</x:definedName>
    <x:definedName name="BExINZELBUXH0OXC3SAGC2RI7DXI" hidden="1">#REF!</x:definedName>
    <x:definedName name="BExINZELVWYGU876QUUZCIMXPBQC" localSheetId="17" hidden="1">#REF!</x:definedName>
    <x:definedName name="BExINZELVWYGU876QUUZCIMXPBQC" localSheetId="20" hidden="1">#REF!</x:definedName>
    <x:definedName name="BExINZELVWYGU876QUUZCIMXPBQC" hidden="1">#REF!</x:definedName>
    <x:definedName name="BExIOCQUQHKUU1KONGSDOLQTQEIC" localSheetId="17" hidden="1">#REF!</x:definedName>
    <x:definedName name="BExIOCQUQHKUU1KONGSDOLQTQEIC" localSheetId="20" hidden="1">#REF!</x:definedName>
    <x:definedName name="BExIOCQUQHKUU1KONGSDOLQTQEIC" hidden="1">#REF!</x:definedName>
    <x:definedName name="BExIOFL8Y5O61VLKTB4H20IJNWS1" localSheetId="20" hidden="1">#REF!</x:definedName>
    <x:definedName name="BExIOFL8Y5O61VLKTB4H20IJNWS1" hidden="1">#REF!</x:definedName>
    <x:definedName name="BExIOMBXRW5NS4ZPYX9G5QREZ5J6" localSheetId="20" hidden="1">#REF!</x:definedName>
    <x:definedName name="BExIOMBXRW5NS4ZPYX9G5QREZ5J6" hidden="1">#REF!</x:definedName>
    <x:definedName name="BExIOP121EZ0DOU3CLJVVRUIQPZP" localSheetId="20" hidden="1">#REF!</x:definedName>
    <x:definedName name="BExIOP121EZ0DOU3CLJVVRUIQPZP" hidden="1">#REF!</x:definedName>
    <x:definedName name="BExIORA3GK78T7C7SNBJJUONJ0LS" localSheetId="20" hidden="1">#REF!</x:definedName>
    <x:definedName name="BExIORA3GK78T7C7SNBJJUONJ0LS" hidden="1">#REF!</x:definedName>
    <x:definedName name="BExIORFDXP4AVIEBLSTZ8ETSXMNM" localSheetId="20" hidden="1">#REF!</x:definedName>
    <x:definedName name="BExIORFDXP4AVIEBLSTZ8ETSXMNM" hidden="1">#REF!</x:definedName>
    <x:definedName name="BExIOTZ5EFZ2NASVQ05RH15HRSW6" localSheetId="20" hidden="1">#REF!</x:definedName>
    <x:definedName name="BExIOTZ5EFZ2NASVQ05RH15HRSW6" hidden="1">#REF!</x:definedName>
    <x:definedName name="BExIP8YNN6UUE1GZ223SWH7DLGKO" localSheetId="20" hidden="1">#REF!</x:definedName>
    <x:definedName name="BExIP8YNN6UUE1GZ223SWH7DLGKO" hidden="1">#REF!</x:definedName>
    <x:definedName name="BExIPAB4AOL592OJCC1CFAXTLF1A" localSheetId="20" hidden="1">#REF!</x:definedName>
    <x:definedName name="BExIPAB4AOL592OJCC1CFAXTLF1A" hidden="1">#REF!</x:definedName>
    <x:definedName name="BExIPB25DKX4S2ZCKQN7KWSC3JBF" localSheetId="20" hidden="1">#REF!</x:definedName>
    <x:definedName name="BExIPB25DKX4S2ZCKQN7KWSC3JBF" hidden="1">#REF!</x:definedName>
    <x:definedName name="BExIPDLT8JYAMGE5HTN4D1YHZF3V" localSheetId="20" hidden="1">#REF!</x:definedName>
    <x:definedName name="BExIPDLT8JYAMGE5HTN4D1YHZF3V" hidden="1">#REF!</x:definedName>
    <x:definedName name="BExIPG040Q08EWIWL6CAVR3GRI43" localSheetId="20" hidden="1">#REF!</x:definedName>
    <x:definedName name="BExIPG040Q08EWIWL6CAVR3GRI43" hidden="1">#REF!</x:definedName>
    <x:definedName name="BExIPKNFUDPDKOSH5GHDVNA8D66S" localSheetId="20" hidden="1">#REF!</x:definedName>
    <x:definedName name="BExIPKNFUDPDKOSH5GHDVNA8D66S" hidden="1">#REF!</x:definedName>
    <x:definedName name="BExIPMWA45QSRZBQJ7J5LE412D5J" localSheetId="20" hidden="1">#REF!</x:definedName>
    <x:definedName name="BExIPMWA45QSRZBQJ7J5LE412D5J" hidden="1">#REF!</x:definedName>
    <x:definedName name="BExIQ1VS9A2FHVD9TUHKG9K8EVVP" localSheetId="20" hidden="1">#REF!</x:definedName>
    <x:definedName name="BExIQ1VS9A2FHVD9TUHKG9K8EVVP" hidden="1">#REF!</x:definedName>
    <x:definedName name="BExIQ3J19L30PSQ2CXNT6IHW0I7V" localSheetId="20" hidden="1">#REF!</x:definedName>
    <x:definedName name="BExIQ3J19L30PSQ2CXNT6IHW0I7V" hidden="1">#REF!</x:definedName>
    <x:definedName name="BExIQ3OJ7M04XCY276IO0LJA5XUK" localSheetId="20" hidden="1">#REF!</x:definedName>
    <x:definedName name="BExIQ3OJ7M04XCY276IO0LJA5XUK" hidden="1">#REF!</x:definedName>
    <x:definedName name="BExIQ5S19ITB0NDRUN4XV7B905ED" localSheetId="20" hidden="1">#REF!</x:definedName>
    <x:definedName name="BExIQ5S19ITB0NDRUN4XV7B905ED" hidden="1">#REF!</x:definedName>
    <x:definedName name="BExIQ9TMQT2EIXSVQW7GVSOAW2VJ" localSheetId="20" hidden="1">#REF!</x:definedName>
    <x:definedName name="BExIQ9TMQT2EIXSVQW7GVSOAW2VJ" hidden="1">#REF!</x:definedName>
    <x:definedName name="BExIQBMD65DFEB0L9IMMF5X977SD" localSheetId="20" hidden="1">#REF!</x:definedName>
    <x:definedName name="BExIQBMD65DFEB0L9IMMF5X977SD" hidden="1">#REF!</x:definedName>
    <x:definedName name="BExIQBMDE1L6J4H27K1FMSHQKDSE" localSheetId="20" hidden="1">#REF!</x:definedName>
    <x:definedName name="BExIQBMDE1L6J4H27K1FMSHQKDSE" hidden="1">#REF!</x:definedName>
    <x:definedName name="BExIQE65LVXUOF3UZFO7SDHFJH22" localSheetId="20" hidden="1">#REF!</x:definedName>
    <x:definedName name="BExIQE65LVXUOF3UZFO7SDHFJH22" hidden="1">#REF!</x:definedName>
    <x:definedName name="BExIQG9OO2KKBOWTMD1OXY36TEGA" localSheetId="20" hidden="1">#REF!</x:definedName>
    <x:definedName name="BExIQG9OO2KKBOWTMD1OXY36TEGA" hidden="1">#REF!</x:definedName>
    <x:definedName name="BExIQK0FRCT7UYOFPF6HXKEUARNJ" localSheetId="20" hidden="1">#REF!</x:definedName>
    <x:definedName name="BExIQK0FRCT7UYOFPF6HXKEUARNJ" hidden="1">#REF!</x:definedName>
    <x:definedName name="BExIQX1XBB31HZTYEEVOBSE3C5A6" localSheetId="20" hidden="1">#REF!</x:definedName>
    <x:definedName name="BExIQX1XBB31HZTYEEVOBSE3C5A6" hidden="1">#REF!</x:definedName>
    <x:definedName name="BExIQY8VY7PMQS8M5UTSAF3MW1AA" localSheetId="20" hidden="1">#REF!</x:definedName>
    <x:definedName name="BExIQY8VY7PMQS8M5UTSAF3MW1AA" hidden="1">#REF!</x:definedName>
    <x:definedName name="BExIQYP5T1TPAQYW7QU1Q98BKX7W" localSheetId="20" hidden="1">#REF!</x:definedName>
    <x:definedName name="BExIQYP5T1TPAQYW7QU1Q98BKX7W" hidden="1">#REF!</x:definedName>
    <x:definedName name="BExIR2ALYRP9FW99DK2084J7IIDC" localSheetId="20" hidden="1">#REF!</x:definedName>
    <x:definedName name="BExIR2ALYRP9FW99DK2084J7IIDC" hidden="1">#REF!</x:definedName>
    <x:definedName name="BExIR8FQETPTQYW37DBVDWG3J4JW" localSheetId="20" hidden="1">#REF!</x:definedName>
    <x:definedName name="BExIR8FQETPTQYW37DBVDWG3J4JW" hidden="1">#REF!</x:definedName>
    <x:definedName name="BExIRRBGTY01OQOI3U5SW59RFDFI" localSheetId="20" hidden="1">#REF!</x:definedName>
    <x:definedName name="BExIRRBGTY01OQOI3U5SW59RFDFI" hidden="1">#REF!</x:definedName>
    <x:definedName name="BExIRRM8X5MMN15Q3SPFK13165ZR" localSheetId="9" hidden="1">#REF!</x:definedName>
    <x:definedName name="BExIRRM8X5MMN15Q3SPFK13165ZR" localSheetId="20" hidden="1">#REF!</x:definedName>
    <x:definedName name="BExIRRM8X5MMN15Q3SPFK13165ZR" hidden="1">#REF!</x:definedName>
    <x:definedName name="BExIS4T0DRF57HYO7OGG72KBOFOI" localSheetId="15" hidden="1">#REF!</x:definedName>
    <x:definedName name="BExIS4T0DRF57HYO7OGG72KBOFOI" localSheetId="16" hidden="1">#REF!</x:definedName>
    <x:definedName name="BExIS4T0DRF57HYO7OGG72KBOFOI" localSheetId="17" hidden="1">#REF!</x:definedName>
    <x:definedName name="BExIS4T0DRF57HYO7OGG72KBOFOI" localSheetId="20" hidden="1">#REF!</x:definedName>
    <x:definedName name="BExIS4T0DRF57HYO7OGG72KBOFOI" hidden="1">#REF!</x:definedName>
    <x:definedName name="BExIS77BJDDK18PGI9DSEYZPIL7P" localSheetId="17" hidden="1">#REF!</x:definedName>
    <x:definedName name="BExIS77BJDDK18PGI9DSEYZPIL7P" localSheetId="20" hidden="1">#REF!</x:definedName>
    <x:definedName name="BExIS77BJDDK18PGI9DSEYZPIL7P" hidden="1">#REF!</x:definedName>
    <x:definedName name="BExIS8UME1A94FJH5YHFVEO8E03Z" localSheetId="17" hidden="1">#REF!</x:definedName>
    <x:definedName name="BExIS8UME1A94FJH5YHFVEO8E03Z" localSheetId="20" hidden="1">#REF!</x:definedName>
    <x:definedName name="BExIS8UME1A94FJH5YHFVEO8E03Z" hidden="1">#REF!</x:definedName>
    <x:definedName name="BExIS8USL1T3Z97CZ30HJ98E2GXQ" localSheetId="20" hidden="1">#REF!</x:definedName>
    <x:definedName name="BExIS8USL1T3Z97CZ30HJ98E2GXQ" hidden="1">#REF!</x:definedName>
    <x:definedName name="BExISC5B700MZUBFTQ9K4IKTF7HR" localSheetId="20" hidden="1">#REF!</x:definedName>
    <x:definedName name="BExISC5B700MZUBFTQ9K4IKTF7HR" hidden="1">#REF!</x:definedName>
    <x:definedName name="BExISDHXS49S1H56ENBPRF1NLD5C" localSheetId="20" hidden="1">#REF!</x:definedName>
    <x:definedName name="BExISDHXS49S1H56ENBPRF1NLD5C" hidden="1">#REF!</x:definedName>
    <x:definedName name="BExISM1JLV54A21A164IURMPGUMU" localSheetId="20" hidden="1">#REF!</x:definedName>
    <x:definedName name="BExISM1JLV54A21A164IURMPGUMU" hidden="1">#REF!</x:definedName>
    <x:definedName name="BExISRFKJYUZ4AKW44IJF7RF9Y90" localSheetId="20" hidden="1">#REF!</x:definedName>
    <x:definedName name="BExISRFKJYUZ4AKW44IJF7RF9Y90" hidden="1">#REF!</x:definedName>
    <x:definedName name="BExISXVMB9A7MHHRJTQGWLTINL5K" localSheetId="20" hidden="1">#REF!</x:definedName>
    <x:definedName name="BExISXVMB9A7MHHRJTQGWLTINL5K" hidden="1">#REF!</x:definedName>
    <x:definedName name="BExIT1MK8TBAK3SNP36A8FKDQSOK" localSheetId="20" hidden="1">#REF!</x:definedName>
    <x:definedName name="BExIT1MK8TBAK3SNP36A8FKDQSOK" hidden="1">#REF!</x:definedName>
    <x:definedName name="BExITBNYANV2S8KD56GOGCKW393R" localSheetId="20" hidden="1">#REF!</x:definedName>
    <x:definedName name="BExITBNYANV2S8KD56GOGCKW393R" hidden="1">#REF!</x:definedName>
    <x:definedName name="BExItemGrid">#REF!</x:definedName>
    <x:definedName name="BExITENTNC8AZE7V0WRWRYW8HP0C" localSheetId="20" hidden="1">#REF!</x:definedName>
    <x:definedName name="BExITENTNC8AZE7V0WRWRYW8HP0C" hidden="1">#REF!</x:definedName>
    <x:definedName name="BExITKI640SU7Y4KLZY9I1Z9R6TT" localSheetId="20" hidden="1">#REF!</x:definedName>
    <x:definedName name="BExITKI640SU7Y4KLZY9I1Z9R6TT" hidden="1">#REF!</x:definedName>
    <x:definedName name="BExITTSMS5QHJIV39IX8L172UTTU" localSheetId="20" hidden="1">#REF!</x:definedName>
    <x:definedName name="BExITTSMS5QHJIV39IX8L172UTTU" hidden="1">#REF!</x:definedName>
    <x:definedName name="BExITU3FT317H7G8057DIO12TN7U" localSheetId="20" hidden="1">#REF!</x:definedName>
    <x:definedName name="BExITU3FT317H7G8057DIO12TN7U" hidden="1">#REF!</x:definedName>
    <x:definedName name="BExITXE2V3RFP2CB0EZVVTMZFX7T" localSheetId="20" hidden="1">#REF!</x:definedName>
    <x:definedName name="BExITXE2V3RFP2CB0EZVVTMZFX7T" hidden="1">#REF!</x:definedName>
    <x:definedName name="BExIUAFCGGFQDEDMTXUYTTA3EYBT" localSheetId="20" hidden="1">#REF!</x:definedName>
    <x:definedName name="BExIUAFCGGFQDEDMTXUYTTA3EYBT" hidden="1">#REF!</x:definedName>
    <x:definedName name="BExIUD4OJGH65NFNQ4VMCE3R4J1X" localSheetId="20" hidden="1">#REF!</x:definedName>
    <x:definedName name="BExIUD4OJGH65NFNQ4VMCE3R4J1X" hidden="1">#REF!</x:definedName>
    <x:definedName name="BExIUKGWIPE992U6T8OUR0LZQDXK" localSheetId="20" hidden="1">#REF!</x:definedName>
    <x:definedName name="BExIUKGWIPE992U6T8OUR0LZQDXK" hidden="1">#REF!</x:definedName>
    <x:definedName name="BExIUM46R6FW1PBJUL86BQVXB96X" localSheetId="20" hidden="1">#REF!</x:definedName>
    <x:definedName name="BExIUM46R6FW1PBJUL86BQVXB96X" hidden="1">#REF!</x:definedName>
    <x:definedName name="BExIUTB5OAAXYW0OFMP0PS40SPOB" localSheetId="20" hidden="1">#REF!</x:definedName>
    <x:definedName name="BExIUTB5OAAXYW0OFMP0PS40SPOB" hidden="1">#REF!</x:definedName>
    <x:definedName name="BExIUUT2MHIOV6R3WHA0DPM1KBKY" localSheetId="20" hidden="1">#REF!</x:definedName>
    <x:definedName name="BExIUUT2MHIOV6R3WHA0DPM1KBKY" hidden="1">#REF!</x:definedName>
    <x:definedName name="BExIUY3RMHPHDAHQNA21GY3ZUTMU" localSheetId="20" hidden="1">#REF!</x:definedName>
    <x:definedName name="BExIUY3RMHPHDAHQNA21GY3ZUTMU" hidden="1">#REF!</x:definedName>
    <x:definedName name="BExIUYPDT1AM6MWGWQS646PIZIWC" localSheetId="20" hidden="1">#REF!</x:definedName>
    <x:definedName name="BExIUYPDT1AM6MWGWQS646PIZIWC" hidden="1">#REF!</x:definedName>
    <x:definedName name="BExIV0I2O9F8D1UK1SI8AEYR6U0A" localSheetId="20" hidden="1">#REF!</x:definedName>
    <x:definedName name="BExIV0I2O9F8D1UK1SI8AEYR6U0A" hidden="1">#REF!</x:definedName>
    <x:definedName name="BExIV2LM38XPLRTWT0R44TMQ59E5" localSheetId="20" hidden="1">#REF!</x:definedName>
    <x:definedName name="BExIV2LM38XPLRTWT0R44TMQ59E5" hidden="1">#REF!</x:definedName>
    <x:definedName name="BExIV3HY4S0YRV1F7XEMF2YHAR2I" localSheetId="20" hidden="1">#REF!</x:definedName>
    <x:definedName name="BExIV3HY4S0YRV1F7XEMF2YHAR2I" hidden="1">#REF!</x:definedName>
    <x:definedName name="BExIV6HUZFRIFLXW2SICKGTAH1PV" localSheetId="20" hidden="1">#REF!</x:definedName>
    <x:definedName name="BExIV6HUZFRIFLXW2SICKGTAH1PV" hidden="1">#REF!</x:definedName>
    <x:definedName name="BExIV8AM80CS6E5TN6IATF33GV1V" localSheetId="20" hidden="1">#REF!</x:definedName>
    <x:definedName name="BExIV8AM80CS6E5TN6IATF33GV1V" hidden="1">#REF!</x:definedName>
    <x:definedName name="BExIVBFYNRU691AQPVWWPH7PG4PX" localSheetId="20" hidden="1">#REF!</x:definedName>
    <x:definedName name="BExIVBFYNRU691AQPVWWPH7PG4PX" hidden="1">#REF!</x:definedName>
    <x:definedName name="BExIVC6WZMHRBRGIBUVX0CO2RK05" localSheetId="20" hidden="1">#REF!</x:definedName>
    <x:definedName name="BExIVC6WZMHRBRGIBUVX0CO2RK05" hidden="1">#REF!</x:definedName>
    <x:definedName name="BExIVCXWL6H5LD9DHDIA4F5U9TQL" localSheetId="20" hidden="1">#REF!</x:definedName>
    <x:definedName name="BExIVCXWL6H5LD9DHDIA4F5U9TQL" hidden="1">#REF!</x:definedName>
    <x:definedName name="BExIVEL6GUMOY062S9PFOGOGJ1UX" localSheetId="20" hidden="1">#REF!</x:definedName>
    <x:definedName name="BExIVEL6GUMOY062S9PFOGOGJ1UX" hidden="1">#REF!</x:definedName>
    <x:definedName name="BExIVMOIPSEWSIHIDDLOXESQ28A0" localSheetId="20" hidden="1">#REF!</x:definedName>
    <x:definedName name="BExIVMOIPSEWSIHIDDLOXESQ28A0" hidden="1">#REF!</x:definedName>
    <x:definedName name="BExIVNVNJX9BYDLC88NG09YF5XQ6" localSheetId="20" hidden="1">#REF!</x:definedName>
    <x:definedName name="BExIVNVNJX9BYDLC88NG09YF5XQ6" hidden="1">#REF!</x:definedName>
    <x:definedName name="BExIVQVKLMGSRYT1LFZH0KUIA4OR" localSheetId="20" hidden="1">#REF!</x:definedName>
    <x:definedName name="BExIVQVKLMGSRYT1LFZH0KUIA4OR" hidden="1">#REF!</x:definedName>
    <x:definedName name="BExIVYTFI35KNR2XSA6N8OJYUTUR" localSheetId="20" hidden="1">#REF!</x:definedName>
    <x:definedName name="BExIVYTFI35KNR2XSA6N8OJYUTUR" hidden="1">#REF!</x:definedName>
    <x:definedName name="BExIWB3SY3WRIVIOF988DNNODBOA" localSheetId="20" hidden="1">#REF!</x:definedName>
    <x:definedName name="BExIWB3SY3WRIVIOF988DNNODBOA" hidden="1">#REF!</x:definedName>
    <x:definedName name="BExIWB99CG0H52LRD6QWPN4L6DV2" localSheetId="20" hidden="1">#REF!</x:definedName>
    <x:definedName name="BExIWB99CG0H52LRD6QWPN4L6DV2" hidden="1">#REF!</x:definedName>
    <x:definedName name="BExIWCGFM00Y1WAFPJT5KRD1K5XP" localSheetId="20" hidden="1">#REF!</x:definedName>
    <x:definedName name="BExIWCGFM00Y1WAFPJT5KRD1K5XP" hidden="1">#REF!</x:definedName>
    <x:definedName name="BExIWG1W7XP9DFYYSZAIOSHM0QLQ" localSheetId="20" hidden="1">#REF!</x:definedName>
    <x:definedName name="BExIWG1W7XP9DFYYSZAIOSHM0QLQ" hidden="1">#REF!</x:definedName>
    <x:definedName name="BExIWH3KUK94B7833DD4TB0Y6KP9" localSheetId="20" hidden="1">#REF!</x:definedName>
    <x:definedName name="BExIWH3KUK94B7833DD4TB0Y6KP9" hidden="1">#REF!</x:definedName>
    <x:definedName name="BExIWKE9MGIDWORBI43AWTUNYFAN" localSheetId="20" hidden="1">#REF!</x:definedName>
    <x:definedName name="BExIWKE9MGIDWORBI43AWTUNYFAN" hidden="1">#REF!</x:definedName>
    <x:definedName name="BExIWLFXFUPVKEPUHWJYGEW9I7SQ" localSheetId="20" hidden="1">#REF!</x:definedName>
    <x:definedName name="BExIWLFXFUPVKEPUHWJYGEW9I7SQ" hidden="1">#REF!</x:definedName>
    <x:definedName name="BExIWNZR6BI167OK1PHT0XMDHSMS" localSheetId="20" hidden="1">#REF!</x:definedName>
    <x:definedName name="BExIWNZR6BI167OK1PHT0XMDHSMS" hidden="1">#REF!</x:definedName>
    <x:definedName name="BExIWQ8KOCZ9G1137JOM03I28GP4" localSheetId="20" hidden="1">#REF!</x:definedName>
    <x:definedName name="BExIWQ8KOCZ9G1137JOM03I28GP4" hidden="1">#REF!</x:definedName>
    <x:definedName name="BExIX34PM5DBTRHRQWP6PL6WIX88" localSheetId="20" hidden="1">#REF!</x:definedName>
    <x:definedName name="BExIX34PM5DBTRHRQWP6PL6WIX88" hidden="1">#REF!</x:definedName>
    <x:definedName name="BExIX5OAP9KSUE5SIZCW9P39Q4WE" localSheetId="20" hidden="1">#REF!</x:definedName>
    <x:definedName name="BExIX5OAP9KSUE5SIZCW9P39Q4WE" hidden="1">#REF!</x:definedName>
    <x:definedName name="BExIXB7UUMLUUU4G2KWA00VKHNEJ" localSheetId="20" hidden="1">#REF!</x:definedName>
    <x:definedName name="BExIXB7UUMLUUU4G2KWA00VKHNEJ" hidden="1">#REF!</x:definedName>
    <x:definedName name="BExIXGRJPVJMUDGSG7IHPXPNO69B" localSheetId="20" hidden="1">#REF!</x:definedName>
    <x:definedName name="BExIXGRJPVJMUDGSG7IHPXPNO69B" hidden="1">#REF!</x:definedName>
    <x:definedName name="BExIXM5R87ZL3FHALWZXYCPHGX3E" localSheetId="20" hidden="1">#REF!</x:definedName>
    <x:definedName name="BExIXM5R87ZL3FHALWZXYCPHGX3E" hidden="1">#REF!</x:definedName>
    <x:definedName name="BExIXS036ZCKT2Z8XZKLZ8PFWQGL" localSheetId="20" hidden="1">#REF!</x:definedName>
    <x:definedName name="BExIXS036ZCKT2Z8XZKLZ8PFWQGL" hidden="1">#REF!</x:definedName>
    <x:definedName name="BExIXY5CF9PFM0P40AZ4U51TMWV0" localSheetId="20" hidden="1">#REF!</x:definedName>
    <x:definedName name="BExIXY5CF9PFM0P40AZ4U51TMWV0" hidden="1">#REF!</x:definedName>
    <x:definedName name="BExIYEXJBK8JDWIRSVV4RJSKZVV1" localSheetId="20" hidden="1">#REF!</x:definedName>
    <x:definedName name="BExIYEXJBK8JDWIRSVV4RJSKZVV1" hidden="1">#REF!</x:definedName>
    <x:definedName name="BExIYI2RH0K4225XO970K2IQ1E79" localSheetId="20" hidden="1">#REF!</x:definedName>
    <x:definedName name="BExIYI2RH0K4225XO970K2IQ1E79" hidden="1">#REF!</x:definedName>
    <x:definedName name="BExIYMPZ0KS2KOJFQAUQJ77L7701" localSheetId="20" hidden="1">#REF!</x:definedName>
    <x:definedName name="BExIYMPZ0KS2KOJFQAUQJ77L7701" hidden="1">#REF!</x:definedName>
    <x:definedName name="BExIYP9Q6FV9T0R9G3UDKLS4TTYX" localSheetId="20" hidden="1">#REF!</x:definedName>
    <x:definedName name="BExIYP9Q6FV9T0R9G3UDKLS4TTYX" hidden="1">#REF!</x:definedName>
    <x:definedName name="BExIYQ63QDPSPOEL1H0OP89YQTZH" localSheetId="9" hidden="1">#REF!</x:definedName>
    <x:definedName name="BExIYQ63QDPSPOEL1H0OP89YQTZH" localSheetId="20" hidden="1">#REF!</x:definedName>
    <x:definedName name="BExIYQ63QDPSPOEL1H0OP89YQTZH" hidden="1">#REF!</x:definedName>
    <x:definedName name="BExIYV9IMIVVVSZNL48E412WN7ZF" localSheetId="15" hidden="1">#REF!</x:definedName>
    <x:definedName name="BExIYV9IMIVVVSZNL48E412WN7ZF" localSheetId="16" hidden="1">#REF!</x:definedName>
    <x:definedName name="BExIYV9IMIVVVSZNL48E412WN7ZF" localSheetId="17" hidden="1">#REF!</x:definedName>
    <x:definedName name="BExIYV9IMIVVVSZNL48E412WN7ZF" localSheetId="20" hidden="1">#REF!</x:definedName>
    <x:definedName name="BExIYV9IMIVVVSZNL48E412WN7ZF" hidden="1">#REF!</x:definedName>
    <x:definedName name="BExIYWWSSNFJ49218D4EO9QWKL69" localSheetId="17" hidden="1">#REF!</x:definedName>
    <x:definedName name="BExIYWWSSNFJ49218D4EO9QWKL69" localSheetId="20" hidden="1">#REF!</x:definedName>
    <x:definedName name="BExIYWWSSNFJ49218D4EO9QWKL69" hidden="1">#REF!</x:definedName>
    <x:definedName name="BExIYZGLDQ1TN7BIIN4RLDP31GIM" localSheetId="17" hidden="1">#REF!</x:definedName>
    <x:definedName name="BExIYZGLDQ1TN7BIIN4RLDP31GIM" localSheetId="20" hidden="1">#REF!</x:definedName>
    <x:definedName name="BExIYZGLDQ1TN7BIIN4RLDP31GIM" hidden="1">#REF!</x:definedName>
    <x:definedName name="BExIZ4K0EZJK6PW3L8SVKTJFSWW9" localSheetId="20" hidden="1">#REF!</x:definedName>
    <x:definedName name="BExIZ4K0EZJK6PW3L8SVKTJFSWW9" hidden="1">#REF!</x:definedName>
    <x:definedName name="BExIZ5GDN6WSJ55BFCN2CC7G80L0" localSheetId="20" hidden="1">#REF!</x:definedName>
    <x:definedName name="BExIZ5GDN6WSJ55BFCN2CC7G80L0" hidden="1">#REF!</x:definedName>
    <x:definedName name="BExIZ6YBLNY9O1BQC129VGDXCVNX" localSheetId="20" hidden="1">#REF!</x:definedName>
    <x:definedName name="BExIZ6YBLNY9O1BQC129VGDXCVNX" hidden="1">#REF!</x:definedName>
    <x:definedName name="BExIZAECOEZGBAO29QMV14E6XDIV" localSheetId="20" hidden="1">#REF!</x:definedName>
    <x:definedName name="BExIZAECOEZGBAO29QMV14E6XDIV" hidden="1">#REF!</x:definedName>
    <x:definedName name="BExIZKVXYD5O2JBU81F2UFJZLLSI" localSheetId="20" hidden="1">#REF!</x:definedName>
    <x:definedName name="BExIZKVXYD5O2JBU81F2UFJZLLSI" hidden="1">#REF!</x:definedName>
    <x:definedName name="BExIZPZDHC8HGER83WHCZAHOX7LK" localSheetId="20" hidden="1">#REF!</x:definedName>
    <x:definedName name="BExIZPZDHC8HGER83WHCZAHOX7LK" hidden="1">#REF!</x:definedName>
    <x:definedName name="BExIZY2PUZ0OF9YKK1B13IW0VS6G" localSheetId="20" hidden="1">#REF!</x:definedName>
    <x:definedName name="BExIZY2PUZ0OF9YKK1B13IW0VS6G" hidden="1">#REF!</x:definedName>
    <x:definedName name="BExJ08KBRR2XMWW3VZMPSQKXHZUH" localSheetId="20" hidden="1">#REF!</x:definedName>
    <x:definedName name="BExJ08KBRR2XMWW3VZMPSQKXHZUH" hidden="1">#REF!</x:definedName>
    <x:definedName name="BExJ0DYJWXGE7DA39PYL3WM05U9O" localSheetId="20" hidden="1">#REF!</x:definedName>
    <x:definedName name="BExJ0DYJWXGE7DA39PYL3WM05U9O" hidden="1">#REF!</x:definedName>
    <x:definedName name="BExJ0MY8SY5J5V50H3UKE78ODTVB" localSheetId="20" hidden="1">#REF!</x:definedName>
    <x:definedName name="BExJ0MY8SY5J5V50H3UKE78ODTVB" hidden="1">#REF!</x:definedName>
    <x:definedName name="BExJ0YC98G37ML4N8FLP8D95EFRF" localSheetId="20" hidden="1">#REF!</x:definedName>
    <x:definedName name="BExJ0YC98G37ML4N8FLP8D95EFRF" hidden="1">#REF!</x:definedName>
    <x:definedName name="BExJ1PWWYANUHL8A16ETV0RDAXC3" localSheetId="20" hidden="1">#REF!</x:definedName>
    <x:definedName name="BExJ1PWWYANUHL8A16ETV0RDAXC3" hidden="1">#REF!</x:definedName>
    <x:definedName name="BExKCDYKAEV45AFXHVHZZ62E5BM3" localSheetId="20" hidden="1">#REF!</x:definedName>
    <x:definedName name="BExKCDYKAEV45AFXHVHZZ62E5BM3" hidden="1">#REF!</x:definedName>
    <x:definedName name="BExKCJCRGT5SGXIHDQI24Z6J8GI4" localSheetId="20" hidden="1">#REF!</x:definedName>
    <x:definedName name="BExKCJCRGT5SGXIHDQI24Z6J8GI4" hidden="1">#REF!</x:definedName>
    <x:definedName name="BExKDKO0W4AGQO1V7K6Q4VM750FT" localSheetId="20" hidden="1">#REF!</x:definedName>
    <x:definedName name="BExKDKO0W4AGQO1V7K6Q4VM750FT" hidden="1">#REF!</x:definedName>
    <x:definedName name="BExKDLF10G7W77J87QWH3ZGLUCLW" localSheetId="20" hidden="1">#REF!</x:definedName>
    <x:definedName name="BExKDLF10G7W77J87QWH3ZGLUCLW" hidden="1">#REF!</x:definedName>
    <x:definedName name="BExKE0PBX3XGOUM78ZT54ALDAVSP" localSheetId="20" hidden="1">#REF!</x:definedName>
    <x:definedName name="BExKE0PBX3XGOUM78ZT54ALDAVSP" hidden="1">#REF!</x:definedName>
    <x:definedName name="BExKEFE0I3MT6ZLC4T1L9465HKTN" localSheetId="20" hidden="1">#REF!</x:definedName>
    <x:definedName name="BExKEFE0I3MT6ZLC4T1L9465HKTN" hidden="1">#REF!</x:definedName>
    <x:definedName name="BExKEK6O5BVJP4VY02FY7JNAZ6BT" localSheetId="20" hidden="1">#REF!</x:definedName>
    <x:definedName name="BExKEK6O5BVJP4VY02FY7JNAZ6BT" hidden="1">#REF!</x:definedName>
    <x:definedName name="BExKEKXK6E6QX339ELPXDIRZSJE0" localSheetId="20" hidden="1">#REF!</x:definedName>
    <x:definedName name="BExKEKXK6E6QX339ELPXDIRZSJE0" hidden="1">#REF!</x:definedName>
    <x:definedName name="BExKEOOIBMP7N8033EY2CJYCBX6H" localSheetId="20" hidden="1">#REF!</x:definedName>
    <x:definedName name="BExKEOOIBMP7N8033EY2CJYCBX6H" hidden="1">#REF!</x:definedName>
    <x:definedName name="BExKEW0RR5LA3VC46A2BEOOMQE56" localSheetId="20" hidden="1">#REF!</x:definedName>
    <x:definedName name="BExKEW0RR5LA3VC46A2BEOOMQE56" hidden="1">#REF!</x:definedName>
    <x:definedName name="BExKFA3VI1CZK21SM0N3LZWT9LA1" localSheetId="20" hidden="1">#REF!</x:definedName>
    <x:definedName name="BExKFA3VI1CZK21SM0N3LZWT9LA1" hidden="1">#REF!</x:definedName>
    <x:definedName name="BExKFHGARZIYPYRZWQNLP5VVCRE2" localSheetId="20" hidden="1">#REF!</x:definedName>
    <x:definedName name="BExKFHGARZIYPYRZWQNLP5VVCRE2" hidden="1">#REF!</x:definedName>
    <x:definedName name="BExKFINBFV5J2NFRCL4YUO3YF0ZE" localSheetId="20" hidden="1">#REF!</x:definedName>
    <x:definedName name="BExKFINBFV5J2NFRCL4YUO3YF0ZE" hidden="1">#REF!</x:definedName>
    <x:definedName name="BExKFISRBFACTAMJSALEYMY66F6X" localSheetId="20" hidden="1">#REF!</x:definedName>
    <x:definedName name="BExKFISRBFACTAMJSALEYMY66F6X" hidden="1">#REF!</x:definedName>
    <x:definedName name="BExKFOSK5DJ151C4E8544UWMYTOC" localSheetId="20" hidden="1">#REF!</x:definedName>
    <x:definedName name="BExKFOSK5DJ151C4E8544UWMYTOC" hidden="1">#REF!</x:definedName>
    <x:definedName name="BExKFY32BHV278YC2ID5UIB5O51K" localSheetId="20" hidden="1">#REF!</x:definedName>
    <x:definedName name="BExKFY32BHV278YC2ID5UIB5O51K" hidden="1">#REF!</x:definedName>
    <x:definedName name="BExKFYJC4EVEV54F82K6VKP7Q3OU" localSheetId="20" hidden="1">#REF!</x:definedName>
    <x:definedName name="BExKFYJC4EVEV54F82K6VKP7Q3OU" hidden="1">#REF!</x:definedName>
    <x:definedName name="BExKG4IYHBKQQ8J8FN10GB2IKO33" localSheetId="20" hidden="1">#REF!</x:definedName>
    <x:definedName name="BExKG4IYHBKQQ8J8FN10GB2IKO33" hidden="1">#REF!</x:definedName>
    <x:definedName name="BExKG60XBDFYOF7ZU3F5US7CM2Y4" localSheetId="20" hidden="1">#REF!</x:definedName>
    <x:definedName name="BExKG60XBDFYOF7ZU3F5US7CM2Y4" hidden="1">#REF!</x:definedName>
    <x:definedName name="BExKG6XA0DGM4VUMUE4NHHVYVJ0J" localSheetId="20" hidden="1">#REF!</x:definedName>
    <x:definedName name="BExKG6XA0DGM4VUMUE4NHHVYVJ0J" hidden="1">#REF!</x:definedName>
    <x:definedName name="BExKGF0L44S78D33WMQ1A75TRKB9" localSheetId="20" hidden="1">#REF!</x:definedName>
    <x:definedName name="BExKGF0L44S78D33WMQ1A75TRKB9" hidden="1">#REF!</x:definedName>
    <x:definedName name="BExKGFRN31B3G20LMQ4LRF879J68" localSheetId="20" hidden="1">#REF!</x:definedName>
    <x:definedName name="BExKGFRN31B3G20LMQ4LRF879J68" hidden="1">#REF!</x:definedName>
    <x:definedName name="BExKGJD3U3ADZILP20U3EURP0UQP" localSheetId="20" hidden="1">#REF!</x:definedName>
    <x:definedName name="BExKGJD3U3ADZILP20U3EURP0UQP" hidden="1">#REF!</x:definedName>
    <x:definedName name="BExKGNK5YGKP0YHHTAAOV17Z9EIM" localSheetId="20" hidden="1">#REF!</x:definedName>
    <x:definedName name="BExKGNK5YGKP0YHHTAAOV17Z9EIM" hidden="1">#REF!</x:definedName>
    <x:definedName name="BExKGRLRYB3OW56X3JCUII1OOS3K" localSheetId="20" hidden="1">#REF!</x:definedName>
    <x:definedName name="BExKGRLRYB3OW56X3JCUII1OOS3K" hidden="1">#REF!</x:definedName>
    <x:definedName name="BExKGV77YH9YXIQTRKK2331QGYKF" localSheetId="20" hidden="1">#REF!</x:definedName>
    <x:definedName name="BExKGV77YH9YXIQTRKK2331QGYKF" hidden="1">#REF!</x:definedName>
    <x:definedName name="BExKH170S7VQ0NRNOWNT98XVEWUH" localSheetId="20" hidden="1">#REF!</x:definedName>
    <x:definedName name="BExKH170S7VQ0NRNOWNT98XVEWUH" hidden="1">#REF!</x:definedName>
    <x:definedName name="BExKH3FTZ5VGTB86W9M4AB39R0G8" localSheetId="20" hidden="1">#REF!</x:definedName>
    <x:definedName name="BExKH3FTZ5VGTB86W9M4AB39R0G8" hidden="1">#REF!</x:definedName>
    <x:definedName name="BExKH3FV5U5O6XZM7STS3NZKQFGJ" localSheetId="20" hidden="1">#REF!</x:definedName>
    <x:definedName name="BExKH3FV5U5O6XZM7STS3NZKQFGJ" hidden="1">#REF!</x:definedName>
    <x:definedName name="BExKHAMUH8NR3HRV0V6FHJE3ROLN" localSheetId="20" hidden="1">#REF!</x:definedName>
    <x:definedName name="BExKHAMUH8NR3HRV0V6FHJE3ROLN" hidden="1">#REF!</x:definedName>
    <x:definedName name="BExKHCFKOWFHO2WW0N7Y5XDXEWAO" localSheetId="20" hidden="1">#REF!</x:definedName>
    <x:definedName name="BExKHCFKOWFHO2WW0N7Y5XDXEWAO" hidden="1">#REF!</x:definedName>
    <x:definedName name="BExKHIVLONZ46HLMR50DEXKEUNEP" localSheetId="20" hidden="1">#REF!</x:definedName>
    <x:definedName name="BExKHIVLONZ46HLMR50DEXKEUNEP" hidden="1">#REF!</x:definedName>
    <x:definedName name="BExKHKDK2PRBCUJS8TEDP8K3VODQ" localSheetId="20" hidden="1">#REF!</x:definedName>
    <x:definedName name="BExKHKDK2PRBCUJS8TEDP8K3VODQ" hidden="1">#REF!</x:definedName>
    <x:definedName name="BExKHPM9XA0ADDK7TUR0N38EXWEP" localSheetId="20" hidden="1">#REF!</x:definedName>
    <x:definedName name="BExKHPM9XA0ADDK7TUR0N38EXWEP" hidden="1">#REF!</x:definedName>
    <x:definedName name="BExKHWD5BOLP8DQJHOIBWHYCSY9W" localSheetId="20" hidden="1">#REF!</x:definedName>
    <x:definedName name="BExKHWD5BOLP8DQJHOIBWHYCSY9W" hidden="1">#REF!</x:definedName>
    <x:definedName name="BExKI4076KXCDE5KXL79KT36OKLO" localSheetId="20" hidden="1">#REF!</x:definedName>
    <x:definedName name="BExKI4076KXCDE5KXL79KT36OKLO" hidden="1">#REF!</x:definedName>
    <x:definedName name="BExKI45P8VH8M6QPIX8B2CFPOGZ3" localSheetId="20" hidden="1">#REF!</x:definedName>
    <x:definedName name="BExKI45P8VH8M6QPIX8B2CFPOGZ3" hidden="1">#REF!</x:definedName>
    <x:definedName name="BExKI7LO70WYISR7Q0Y1ZDWO9M3B" localSheetId="20" hidden="1">#REF!</x:definedName>
    <x:definedName name="BExKI7LO70WYISR7Q0Y1ZDWO9M3B" hidden="1">#REF!</x:definedName>
    <x:definedName name="BExKIEN5C2YIQQSVLK8YO62XYJMM" localSheetId="20" hidden="1">#REF!</x:definedName>
    <x:definedName name="BExKIEN5C2YIQQSVLK8YO62XYJMM" hidden="1">#REF!</x:definedName>
    <x:definedName name="BExKIGQV6TXIZG039HBOJU62WP2U" localSheetId="20" hidden="1">#REF!</x:definedName>
    <x:definedName name="BExKIGQV6TXIZG039HBOJU62WP2U" hidden="1">#REF!</x:definedName>
    <x:definedName name="BExKILE008SF3KTAN8WML3XKI1NZ" localSheetId="20" hidden="1">#REF!</x:definedName>
    <x:definedName name="BExKILE008SF3KTAN8WML3XKI1NZ" hidden="1">#REF!</x:definedName>
    <x:definedName name="BExKINSBB6RS7I489QHMCOMU4Z2X" localSheetId="20" hidden="1">#REF!</x:definedName>
    <x:definedName name="BExKINSBB6RS7I489QHMCOMU4Z2X" hidden="1">#REF!</x:definedName>
    <x:definedName name="BExKIU87ZKSOC2DYZWFK6SAK9I8E" localSheetId="20" hidden="1">#REF!</x:definedName>
    <x:definedName name="BExKIU87ZKSOC2DYZWFK6SAK9I8E" hidden="1">#REF!</x:definedName>
    <x:definedName name="BExKJ449HLYX2DJ9UF0H9GTPSQ73" localSheetId="20" hidden="1">#REF!</x:definedName>
    <x:definedName name="BExKJ449HLYX2DJ9UF0H9GTPSQ73" hidden="1">#REF!</x:definedName>
    <x:definedName name="BExKJELX2RUC8UEC56IZPYYZXHA7" localSheetId="20" hidden="1">#REF!</x:definedName>
    <x:definedName name="BExKJELX2RUC8UEC56IZPYYZXHA7" hidden="1">#REF!</x:definedName>
    <x:definedName name="BExKJINMXS61G2TZEXCJAWVV4F57" localSheetId="20" hidden="1">#REF!</x:definedName>
    <x:definedName name="BExKJINMXS61G2TZEXCJAWVV4F57" hidden="1">#REF!</x:definedName>
    <x:definedName name="BExKJK5ME8KB7HA0180L7OUZDDGV" localSheetId="20" hidden="1">#REF!</x:definedName>
    <x:definedName name="BExKJK5ME8KB7HA0180L7OUZDDGV" hidden="1">#REF!</x:definedName>
    <x:definedName name="BExKJN5IF0VMDILJ5K8ZENF2QYV1" localSheetId="20" hidden="1">#REF!</x:definedName>
    <x:definedName name="BExKJN5IF0VMDILJ5K8ZENF2QYV1" hidden="1">#REF!</x:definedName>
    <x:definedName name="BExKJUSJPFUIK20FTVAFJWR2OUYX" localSheetId="20" hidden="1">#REF!</x:definedName>
    <x:definedName name="BExKJUSJPFUIK20FTVAFJWR2OUYX" hidden="1">#REF!</x:definedName>
    <x:definedName name="BExKK8VP5RS3D0UXZVKA37C4SYBP" localSheetId="20" hidden="1">#REF!</x:definedName>
    <x:definedName name="BExKK8VP5RS3D0UXZVKA37C4SYBP" hidden="1">#REF!</x:definedName>
    <x:definedName name="BExKKCRXE2B5CHO3044NF9QAKPIW" localSheetId="20" hidden="1">#REF!</x:definedName>
    <x:definedName name="BExKKCRXE2B5CHO3044NF9QAKPIW" hidden="1">#REF!</x:definedName>
    <x:definedName name="BExKKIM9NPF6B3SPMPIQB27HQME4" localSheetId="20" hidden="1">#REF!</x:definedName>
    <x:definedName name="BExKKIM9NPF6B3SPMPIQB27HQME4" hidden="1">#REF!</x:definedName>
    <x:definedName name="BExKKIX1BCBQ4R3K41QD8NTV0OV0" localSheetId="20" hidden="1">#REF!</x:definedName>
    <x:definedName name="BExKKIX1BCBQ4R3K41QD8NTV0OV0" hidden="1">#REF!</x:definedName>
    <x:definedName name="BExKKKV82VW7RLX4HE7NYZULP4I5" localSheetId="20" hidden="1">#REF!</x:definedName>
    <x:definedName name="BExKKKV82VW7RLX4HE7NYZULP4I5" hidden="1">#REF!</x:definedName>
    <x:definedName name="BExKKLGTZTV7J4XD4AGDM4UEZFTY" localSheetId="20" hidden="1">#REF!</x:definedName>
    <x:definedName name="BExKKLGTZTV7J4XD4AGDM4UEZFTY" hidden="1">#REF!</x:definedName>
    <x:definedName name="BExKKQ3ZWADYV03YHMXDOAMU90EB" localSheetId="20" hidden="1">#REF!</x:definedName>
    <x:definedName name="BExKKQ3ZWADYV03YHMXDOAMU90EB" hidden="1">#REF!</x:definedName>
    <x:definedName name="BExKKRWPS7N7KUY6X06X0TEINQM6" localSheetId="20" hidden="1">#REF!</x:definedName>
    <x:definedName name="BExKKRWPS7N7KUY6X06X0TEINQM6" hidden="1">#REF!</x:definedName>
    <x:definedName name="BExKKUGD2HMJWQEYZ8H3X1BMXFS9" localSheetId="20" hidden="1">#REF!</x:definedName>
    <x:definedName name="BExKKUGD2HMJWQEYZ8H3X1BMXFS9" hidden="1">#REF!</x:definedName>
    <x:definedName name="BExKKX05KCZZZPKOR1NE5A8RGVT4" localSheetId="20" hidden="1">#REF!</x:definedName>
    <x:definedName name="BExKKX05KCZZZPKOR1NE5A8RGVT4" hidden="1">#REF!</x:definedName>
    <x:definedName name="BExKKX5GX2R75C9E5OJC8AEQ02WR" localSheetId="20" hidden="1">#REF!</x:definedName>
    <x:definedName name="BExKKX5GX2R75C9E5OJC8AEQ02WR" hidden="1">#REF!</x:definedName>
    <x:definedName name="BExKLD6S9L66QYREYHBE5J44OK7X" localSheetId="20" hidden="1">#REF!</x:definedName>
    <x:definedName name="BExKLD6S9L66QYREYHBE5J44OK7X" hidden="1">#REF!</x:definedName>
    <x:definedName name="BExKLEZK32L28GYJWVO63BZ5E1JD" localSheetId="20" hidden="1">#REF!</x:definedName>
    <x:definedName name="BExKLEZK32L28GYJWVO63BZ5E1JD" hidden="1">#REF!</x:definedName>
    <x:definedName name="BExKLHTYKCAWH7WCYP78L3516NDH" localSheetId="20" hidden="1">#REF!</x:definedName>
    <x:definedName name="BExKLHTYKCAWH7WCYP78L3516NDH" hidden="1">#REF!</x:definedName>
    <x:definedName name="BExKLLKVVHT06LA55JB2FC871DC5" localSheetId="20" hidden="1">#REF!</x:definedName>
    <x:definedName name="BExKLLKVVHT06LA55JB2FC871DC5" hidden="1">#REF!</x:definedName>
    <x:definedName name="BExKMFUOVKD6ZRRWMW0FAANYOY14" localSheetId="9" hidden="1">#REF!</x:definedName>
    <x:definedName name="BExKMFUOVKD6ZRRWMW0FAANYOY14" localSheetId="20" hidden="1">#REF!</x:definedName>
    <x:definedName name="BExKMFUOVKD6ZRRWMW0FAANYOY14" hidden="1">#REF!</x:definedName>
    <x:definedName name="BExKMM52P2JTD826GL7EUFZ2GOWA" localSheetId="15" hidden="1">#REF!</x:definedName>
    <x:definedName name="BExKMM52P2JTD826GL7EUFZ2GOWA" localSheetId="16" hidden="1">#REF!</x:definedName>
    <x:definedName name="BExKMM52P2JTD826GL7EUFZ2GOWA" localSheetId="17" hidden="1">#REF!</x:definedName>
    <x:definedName name="BExKMM52P2JTD826GL7EUFZ2GOWA" localSheetId="20" hidden="1">#REF!</x:definedName>
    <x:definedName name="BExKMM52P2JTD826GL7EUFZ2GOWA" hidden="1">#REF!</x:definedName>
    <x:definedName name="BExKMWBX4EH3EYJ07UFEM08NB40Z" localSheetId="17" hidden="1">#REF!</x:definedName>
    <x:definedName name="BExKMWBX4EH3EYJ07UFEM08NB40Z" localSheetId="20" hidden="1">#REF!</x:definedName>
    <x:definedName name="BExKMWBX4EH3EYJ07UFEM08NB40Z" hidden="1">#REF!</x:definedName>
    <x:definedName name="BExKNBGV2IR3S7M0BX4810KZB4V3" localSheetId="17" hidden="1">#REF!</x:definedName>
    <x:definedName name="BExKNBGV2IR3S7M0BX4810KZB4V3" localSheetId="20" hidden="1">#REF!</x:definedName>
    <x:definedName name="BExKNBGV2IR3S7M0BX4810KZB4V3" hidden="1">#REF!</x:definedName>
    <x:definedName name="BExKNCTBZTSY3MO42VU5PLV6YUHZ" localSheetId="20" hidden="1">#REF!</x:definedName>
    <x:definedName name="BExKNCTBZTSY3MO42VU5PLV6YUHZ" hidden="1">#REF!</x:definedName>
    <x:definedName name="BExKNGV2YY749C42AQ2T9QNIE5C3" localSheetId="20" hidden="1">#REF!</x:definedName>
    <x:definedName name="BExKNGV2YY749C42AQ2T9QNIE5C3" hidden="1">#REF!</x:definedName>
    <x:definedName name="BExKNSP7EUXMQ7HQ1I4UI51T620P" localSheetId="20" hidden="1">#REF!</x:definedName>
    <x:definedName name="BExKNSP7EUXMQ7HQ1I4UI51T620P" hidden="1">#REF!</x:definedName>
    <x:definedName name="BExKNV8UOHVWEHDJWI2WMJ9X6QHZ" localSheetId="20" hidden="1">#REF!</x:definedName>
    <x:definedName name="BExKNV8UOHVWEHDJWI2WMJ9X6QHZ" hidden="1">#REF!</x:definedName>
    <x:definedName name="BExKNZLD7UATC1MYRNJD8H2NH4KU" localSheetId="20" hidden="1">#REF!</x:definedName>
    <x:definedName name="BExKNZLD7UATC1MYRNJD8H2NH4KU" hidden="1">#REF!</x:definedName>
    <x:definedName name="BExKNZQUKQQG2Y97R74G4O4BJP1L" localSheetId="20" hidden="1">#REF!</x:definedName>
    <x:definedName name="BExKNZQUKQQG2Y97R74G4O4BJP1L" hidden="1">#REF!</x:definedName>
    <x:definedName name="BExKO06X0EAD3ABEG1E8PWLDWHBA" localSheetId="20" hidden="1">#REF!</x:definedName>
    <x:definedName name="BExKO06X0EAD3ABEG1E8PWLDWHBA" hidden="1">#REF!</x:definedName>
    <x:definedName name="BExKO2AHHSGNI1AZOIOW21KPXKPE" localSheetId="20" hidden="1">#REF!</x:definedName>
    <x:definedName name="BExKO2AHHSGNI1AZOIOW21KPXKPE" hidden="1">#REF!</x:definedName>
    <x:definedName name="BExKO2FXWJWC5IZLDN8JHYILQJ2N" localSheetId="20" hidden="1">#REF!</x:definedName>
    <x:definedName name="BExKO2FXWJWC5IZLDN8JHYILQJ2N" hidden="1">#REF!</x:definedName>
    <x:definedName name="BExKO438WZ8FKOU00NURGFMOYXWN" localSheetId="20" hidden="1">#REF!</x:definedName>
    <x:definedName name="BExKO438WZ8FKOU00NURGFMOYXWN" hidden="1">#REF!</x:definedName>
    <x:definedName name="BExKOBVQIBD5QN64WI0VMWG8ECVY" localSheetId="20" hidden="1">#REF!</x:definedName>
    <x:definedName name="BExKOBVQIBD5QN64WI0VMWG8ECVY" hidden="1">#REF!</x:definedName>
    <x:definedName name="BExKODIZGWW2EQD0FEYW6WK6XLCM" localSheetId="20" hidden="1">#REF!</x:definedName>
    <x:definedName name="BExKODIZGWW2EQD0FEYW6WK6XLCM" hidden="1">#REF!</x:definedName>
    <x:definedName name="BExKOPO2HPWVQGAKW8LOZMPIDEFG" localSheetId="20" hidden="1">#REF!</x:definedName>
    <x:definedName name="BExKOPO2HPWVQGAKW8LOZMPIDEFG" hidden="1">#REF!</x:definedName>
    <x:definedName name="BExKOU0G4S03BPJYQJ7Q6BXA1XZE" localSheetId="20" hidden="1">#REF!</x:definedName>
    <x:definedName name="BExKOU0G4S03BPJYQJ7Q6BXA1XZE" hidden="1">#REF!</x:definedName>
    <x:definedName name="BExKP1NNUBCM89W1AWCQ4GYT46VL" localSheetId="9" hidden="1">#REF!</x:definedName>
    <x:definedName name="BExKP1NNUBCM89W1AWCQ4GYT46VL" localSheetId="20" hidden="1">#REF!</x:definedName>
    <x:definedName name="BExKP1NNUBCM89W1AWCQ4GYT46VL" hidden="1">#REF!</x:definedName>
    <x:definedName name="BExKPEZP0QTKOTLIMMIFSVTHQEEK" localSheetId="15" hidden="1">#REF!</x:definedName>
    <x:definedName name="BExKPEZP0QTKOTLIMMIFSVTHQEEK" localSheetId="16" hidden="1">#REF!</x:definedName>
    <x:definedName name="BExKPEZP0QTKOTLIMMIFSVTHQEEK" localSheetId="17" hidden="1">#REF!</x:definedName>
    <x:definedName name="BExKPEZP0QTKOTLIMMIFSVTHQEEK" localSheetId="20" hidden="1">#REF!</x:definedName>
    <x:definedName name="BExKPEZP0QTKOTLIMMIFSVTHQEEK" hidden="1">#REF!</x:definedName>
    <x:definedName name="BExKPJXT3SWOS15NRMD9RAD4AXOC" localSheetId="17" hidden="1">#REF!</x:definedName>
    <x:definedName name="BExKPJXT3SWOS15NRMD9RAD4AXOC" localSheetId="20" hidden="1">#REF!</x:definedName>
    <x:definedName name="BExKPJXT3SWOS15NRMD9RAD4AXOC" hidden="1">#REF!</x:definedName>
    <x:definedName name="BExKPLFRCAYNO7ZNGISMPGFFXB00" localSheetId="17" hidden="1">#REF!</x:definedName>
    <x:definedName name="BExKPLFRCAYNO7ZNGISMPGFFXB00" localSheetId="20" hidden="1">#REF!</x:definedName>
    <x:definedName name="BExKPLFRCAYNO7ZNGISMPGFFXB00" hidden="1">#REF!</x:definedName>
    <x:definedName name="BExKPLQJX0HJ8OTXBXH9IC9J2V0W" localSheetId="20" hidden="1">#REF!</x:definedName>
    <x:definedName name="BExKPLQJX0HJ8OTXBXH9IC9J2V0W" hidden="1">#REF!</x:definedName>
    <x:definedName name="BExKPN8C7GN36ZJZHLOB74LU6KT0" localSheetId="20" hidden="1">#REF!</x:definedName>
    <x:definedName name="BExKPN8C7GN36ZJZHLOB74LU6KT0" hidden="1">#REF!</x:definedName>
    <x:definedName name="BExKPUKRNDWTKQ8SV8FLABPPXTJK" localSheetId="20" hidden="1">#REF!</x:definedName>
    <x:definedName name="BExKPUKRNDWTKQ8SV8FLABPPXTJK" hidden="1">#REF!</x:definedName>
    <x:definedName name="BExKPX9VZ1J5021Q98K60HMPJU58" localSheetId="20" hidden="1">#REF!</x:definedName>
    <x:definedName name="BExKPX9VZ1J5021Q98K60HMPJU58" hidden="1">#REF!</x:definedName>
    <x:definedName name="BExKQJGAAWNM3NT19E9I0CQDBTU0" localSheetId="20" hidden="1">#REF!</x:definedName>
    <x:definedName name="BExKQJGAAWNM3NT19E9I0CQDBTU0" hidden="1">#REF!</x:definedName>
    <x:definedName name="BExKQM5GJ1ZN5REKFE7YVBQ0KXWF" localSheetId="20" hidden="1">#REF!</x:definedName>
    <x:definedName name="BExKQM5GJ1ZN5REKFE7YVBQ0KXWF" hidden="1">#REF!</x:definedName>
    <x:definedName name="BExKQOEA7HV9U5DH9C8JXFD62EKH" localSheetId="20" hidden="1">#REF!</x:definedName>
    <x:definedName name="BExKQOEA7HV9U5DH9C8JXFD62EKH" hidden="1">#REF!</x:definedName>
    <x:definedName name="BExKQQ71278061G7ZFYGPWOMOMY2" localSheetId="20" hidden="1">#REF!</x:definedName>
    <x:definedName name="BExKQQ71278061G7ZFYGPWOMOMY2" hidden="1">#REF!</x:definedName>
    <x:definedName name="BExKQR8NYY6S7G0RNG3W5UHF26LU" localSheetId="20" hidden="1">#REF!</x:definedName>
    <x:definedName name="BExKQR8NYY6S7G0RNG3W5UHF26LU" hidden="1">#REF!</x:definedName>
    <x:definedName name="BExKQRUAOHG635WYE6STI4YHGJPE" localSheetId="20" hidden="1">#REF!</x:definedName>
    <x:definedName name="BExKQRUAOHG635WYE6STI4YHGJPE" hidden="1">#REF!</x:definedName>
    <x:definedName name="BExKQTXRG3ECU8NT47UR7643LO5G" localSheetId="20" hidden="1">#REF!</x:definedName>
    <x:definedName name="BExKQTXRG3ECU8NT47UR7643LO5G" hidden="1">#REF!</x:definedName>
    <x:definedName name="BExKQVL7HPOIZ4FHANDFMVOJLEPR" localSheetId="20" hidden="1">#REF!</x:definedName>
    <x:definedName name="BExKQVL7HPOIZ4FHANDFMVOJLEPR" hidden="1">#REF!</x:definedName>
    <x:definedName name="BExKR1VS7ERDDF8HXB3WTPYEUCIU" localSheetId="20" hidden="1">#REF!</x:definedName>
    <x:definedName name="BExKR1VS7ERDDF8HXB3WTPYEUCIU" hidden="1">#REF!</x:definedName>
    <x:definedName name="BExKR32XG1WY77WDT8KW9FJPGQTU" localSheetId="20" hidden="1">#REF!</x:definedName>
    <x:definedName name="BExKR32XG1WY77WDT8KW9FJPGQTU" hidden="1">#REF!</x:definedName>
    <x:definedName name="BExKR510GA0MUAKSG4OVIQ26I0BG" localSheetId="20" hidden="1">#REF!</x:definedName>
    <x:definedName name="BExKR510GA0MUAKSG4OVIQ26I0BG" hidden="1">#REF!</x:definedName>
    <x:definedName name="BExKR8RZSEHW184G0Z56B4EGNU72" localSheetId="20" hidden="1">#REF!</x:definedName>
    <x:definedName name="BExKR8RZSEHW184G0Z56B4EGNU72" hidden="1">#REF!</x:definedName>
    <x:definedName name="BExKRVUSQ6PA7ZYQSTEQL3X7PB9P" localSheetId="20" hidden="1">#REF!</x:definedName>
    <x:definedName name="BExKRVUSQ6PA7ZYQSTEQL3X7PB9P" hidden="1">#REF!</x:definedName>
    <x:definedName name="BExKRY3KZ7F7RB2KH8HXSQ85IEQO" localSheetId="20" hidden="1">#REF!</x:definedName>
    <x:definedName name="BExKRY3KZ7F7RB2KH8HXSQ85IEQO" hidden="1">#REF!</x:definedName>
    <x:definedName name="BExKSA37DZTCK6H13HPIKR0ZFVL8" localSheetId="20" hidden="1">#REF!</x:definedName>
    <x:definedName name="BExKSA37DZTCK6H13HPIKR0ZFVL8" hidden="1">#REF!</x:definedName>
    <x:definedName name="BExKSFMOMSZYDE0WNC94F40S6636" localSheetId="20" hidden="1">#REF!</x:definedName>
    <x:definedName name="BExKSFMOMSZYDE0WNC94F40S6636" hidden="1">#REF!</x:definedName>
    <x:definedName name="BExKSHQ9K79S8KYUWIV5M5LAHHF1" localSheetId="20" hidden="1">#REF!</x:definedName>
    <x:definedName name="BExKSHQ9K79S8KYUWIV5M5LAHHF1" hidden="1">#REF!</x:definedName>
    <x:definedName name="BExKSIS3VA1NCEFCZZSIK8B3YIBZ" localSheetId="20" hidden="1">#REF!</x:definedName>
    <x:definedName name="BExKSIS3VA1NCEFCZZSIK8B3YIBZ" hidden="1">#REF!</x:definedName>
    <x:definedName name="BExKSJTWG9L3FCX8FLK4EMUJMF27" localSheetId="20" hidden="1">#REF!</x:definedName>
    <x:definedName name="BExKSJTWG9L3FCX8FLK4EMUJMF27" hidden="1">#REF!</x:definedName>
    <x:definedName name="BExKSLH6QVG81B35VZ8FUSPBKTD5" localSheetId="20" hidden="1">#REF!</x:definedName>
    <x:definedName name="BExKSLH6QVG81B35VZ8FUSPBKTD5" hidden="1">#REF!</x:definedName>
    <x:definedName name="BExKSRX3BUJY78UHYYZJVTVLMZVP" localSheetId="20" hidden="1">#REF!</x:definedName>
    <x:definedName name="BExKSRX3BUJY78UHYYZJVTVLMZVP" hidden="1">#REF!</x:definedName>
    <x:definedName name="BExKSU0MKNAVZYYPKCYTZDWQX4R8" localSheetId="20" hidden="1">#REF!</x:definedName>
    <x:definedName name="BExKSU0MKNAVZYYPKCYTZDWQX4R8" hidden="1">#REF!</x:definedName>
    <x:definedName name="BExKSUBFNA2CM15GD0QR99POCR5I" localSheetId="20" hidden="1">#REF!</x:definedName>
    <x:definedName name="BExKSUBFNA2CM15GD0QR99POCR5I" hidden="1">#REF!</x:definedName>
    <x:definedName name="BExKSV7ROT5B5BVJ3G19JSC85BAD" localSheetId="20" hidden="1">#REF!</x:definedName>
    <x:definedName name="BExKSV7ROT5B5BVJ3G19JSC85BAD" hidden="1">#REF!</x:definedName>
    <x:definedName name="BExKSX60G1MUS689FXIGYP2F7C62" localSheetId="20" hidden="1">#REF!</x:definedName>
    <x:definedName name="BExKSX60G1MUS689FXIGYP2F7C62" hidden="1">#REF!</x:definedName>
    <x:definedName name="BExKT2UZ7Y2VWF5NQE18SJRLD2RN" localSheetId="20" hidden="1">#REF!</x:definedName>
    <x:definedName name="BExKT2UZ7Y2VWF5NQE18SJRLD2RN" hidden="1">#REF!</x:definedName>
    <x:definedName name="BExKT3GJFNGAM09H5F615E36A38C" localSheetId="20" hidden="1">#REF!</x:definedName>
    <x:definedName name="BExKT3GJFNGAM09H5F615E36A38C" hidden="1">#REF!</x:definedName>
    <x:definedName name="BExKT9AWCJUL6FVVYMI7NGFTAEEG" localSheetId="20" hidden="1">#REF!</x:definedName>
    <x:definedName name="BExKT9AWCJUL6FVVYMI7NGFTAEEG" hidden="1">#REF!</x:definedName>
    <x:definedName name="BExKTQZGN8GI3XGSEXMPCCA3S19H" localSheetId="20" hidden="1">#REF!</x:definedName>
    <x:definedName name="BExKTQZGN8GI3XGSEXMPCCA3S19H" hidden="1">#REF!</x:definedName>
    <x:definedName name="BExKTSBXGP8YGSN5UO0FUHVXT92J" localSheetId="20" hidden="1">#REF!</x:definedName>
    <x:definedName name="BExKTSBXGP8YGSN5UO0FUHVXT92J" hidden="1">#REF!</x:definedName>
    <x:definedName name="BExKTUKYYU0F6TUW1RXV24LRAZFE" localSheetId="20" hidden="1">#REF!</x:definedName>
    <x:definedName name="BExKTUKYYU0F6TUW1RXV24LRAZFE" hidden="1">#REF!</x:definedName>
    <x:definedName name="BExKU3FBLHQBIUTN6XEZW5GC9OG1" localSheetId="20" hidden="1">#REF!</x:definedName>
    <x:definedName name="BExKU3FBLHQBIUTN6XEZW5GC9OG1" hidden="1">#REF!</x:definedName>
    <x:definedName name="BExKU3KMPVWH483Q5TP8K2H0S2L4" localSheetId="20" hidden="1">#REF!</x:definedName>
    <x:definedName name="BExKU3KMPVWH483Q5TP8K2H0S2L4" hidden="1">#REF!</x:definedName>
    <x:definedName name="BExKU82I99FEUIZLODXJDOJC96CQ" localSheetId="20" hidden="1">#REF!</x:definedName>
    <x:definedName name="BExKU82I99FEUIZLODXJDOJC96CQ" hidden="1">#REF!</x:definedName>
    <x:definedName name="BExKU9EXMNZKVJV6GSO4XEI3YCWM" localSheetId="20" hidden="1">#REF!</x:definedName>
    <x:definedName name="BExKU9EXMNZKVJV6GSO4XEI3YCWM" hidden="1">#REF!</x:definedName>
    <x:definedName name="BExKUDM0DFSCM3D91SH0XLXJSL18" localSheetId="20" hidden="1">#REF!</x:definedName>
    <x:definedName name="BExKUDM0DFSCM3D91SH0XLXJSL18" hidden="1">#REF!</x:definedName>
    <x:definedName name="BExKUGGKEOHX3EEPQ7NGSZWZ8UPA" localSheetId="20" hidden="1">#REF!</x:definedName>
    <x:definedName name="BExKUGGKEOHX3EEPQ7NGSZWZ8UPA" hidden="1">#REF!</x:definedName>
    <x:definedName name="BExKULEKJLA77AUQPDUHSM94Y76Z" localSheetId="20" hidden="1">#REF!</x:definedName>
    <x:definedName name="BExKULEKJLA77AUQPDUHSM94Y76Z" hidden="1">#REF!</x:definedName>
    <x:definedName name="BExKUPAT7VWF9ZS0PSYAV71U4N72" localSheetId="9" hidden="1">#REF!</x:definedName>
    <x:definedName name="BExKUPAT7VWF9ZS0PSYAV71U4N72" localSheetId="20" hidden="1">#REF!</x:definedName>
    <x:definedName name="BExKUPAT7VWF9ZS0PSYAV71U4N72" hidden="1">#REF!</x:definedName>
    <x:definedName name="BExKV08R85MKI3MAX9E2HERNQUNL" localSheetId="15" hidden="1">#REF!</x:definedName>
    <x:definedName name="BExKV08R85MKI3MAX9E2HERNQUNL" localSheetId="16" hidden="1">#REF!</x:definedName>
    <x:definedName name="BExKV08R85MKI3MAX9E2HERNQUNL" localSheetId="17" hidden="1">#REF!</x:definedName>
    <x:definedName name="BExKV08R85MKI3MAX9E2HERNQUNL" localSheetId="20" hidden="1">#REF!</x:definedName>
    <x:definedName name="BExKV08R85MKI3MAX9E2HERNQUNL" hidden="1">#REF!</x:definedName>
    <x:definedName name="BExKV334XOSQSXAYPE1ZFCWHR4J8" localSheetId="17" hidden="1">#REF!</x:definedName>
    <x:definedName name="BExKV334XOSQSXAYPE1ZFCWHR4J8" localSheetId="20" hidden="1">#REF!</x:definedName>
    <x:definedName name="BExKV334XOSQSXAYPE1ZFCWHR4J8" hidden="1">#REF!</x:definedName>
    <x:definedName name="BExKV4AAUNNJL5JWD7PX6BFKVS6O" localSheetId="17" hidden="1">#REF!</x:definedName>
    <x:definedName name="BExKV4AAUNNJL5JWD7PX6BFKVS6O" localSheetId="20" hidden="1">#REF!</x:definedName>
    <x:definedName name="BExKV4AAUNNJL5JWD7PX6BFKVS6O" hidden="1">#REF!</x:definedName>
    <x:definedName name="BExKV6J9WVQH09L0UOV4PHTLKXRK" localSheetId="20" hidden="1">#REF!</x:definedName>
    <x:definedName name="BExKV6J9WVQH09L0UOV4PHTLKXRK" hidden="1">#REF!</x:definedName>
    <x:definedName name="BExKVDVK6HN74GQPTXICP9BFC8CF" localSheetId="20" hidden="1">#REF!</x:definedName>
    <x:definedName name="BExKVDVK6HN74GQPTXICP9BFC8CF" hidden="1">#REF!</x:definedName>
    <x:definedName name="BExKVFZ3ZZGIC1QI8XN6BYFWN0ZY" localSheetId="20" hidden="1">#REF!</x:definedName>
    <x:definedName name="BExKVFZ3ZZGIC1QI8XN6BYFWN0ZY" hidden="1">#REF!</x:definedName>
    <x:definedName name="BExKVG4KGO28KPGTAFL1R8TTZ10N" localSheetId="20" hidden="1">#REF!</x:definedName>
    <x:definedName name="BExKVG4KGO28KPGTAFL1R8TTZ10N" hidden="1">#REF!</x:definedName>
    <x:definedName name="BExKVQRICZRKMKC3XFBPYJM79KT1" localSheetId="20" hidden="1">#REF!</x:definedName>
    <x:definedName name="BExKVQRICZRKMKC3XFBPYJM79KT1" hidden="1">#REF!</x:definedName>
    <x:definedName name="BExKW0CSH7DA02YSNV64PSEIXB2P" localSheetId="20" hidden="1">#REF!</x:definedName>
    <x:definedName name="BExKW0CSH7DA02YSNV64PSEIXB2P" hidden="1">#REF!</x:definedName>
    <x:definedName name="BExKW61SUXF65SCFWSZUR9GUOOMH" localSheetId="20" hidden="1">#REF!</x:definedName>
    <x:definedName name="BExKW61SUXF65SCFWSZUR9GUOOMH" hidden="1">#REF!</x:definedName>
    <x:definedName name="BExM9NUG3Q31X01AI9ZJCZIX25CS" localSheetId="20" hidden="1">#REF!</x:definedName>
    <x:definedName name="BExM9NUG3Q31X01AI9ZJCZIX25CS" hidden="1">#REF!</x:definedName>
    <x:definedName name="BExM9OG182RP30MY23PG49LVPZ1C" localSheetId="20" hidden="1">#REF!</x:definedName>
    <x:definedName name="BExM9OG182RP30MY23PG49LVPZ1C" hidden="1">#REF!</x:definedName>
    <x:definedName name="BExMA64MW1S18NH8DCKPCCEI5KCB" localSheetId="20" hidden="1">#REF!</x:definedName>
    <x:definedName name="BExMA64MW1S18NH8DCKPCCEI5KCB" hidden="1">#REF!</x:definedName>
    <x:definedName name="BExMAAMGWSV264QND3PEEFNT51OK" localSheetId="20" hidden="1">#REF!</x:definedName>
    <x:definedName name="BExMAAMGWSV264QND3PEEFNT51OK" hidden="1">#REF!</x:definedName>
    <x:definedName name="BExMAC4FBX1U0Y3998JERGS9KL2T" localSheetId="20" hidden="1">#REF!</x:definedName>
    <x:definedName name="BExMAC4FBX1U0Y3998JERGS9KL2T" hidden="1">#REF!</x:definedName>
    <x:definedName name="BExMAIF09XQ94J83IAH3DFXTENQV" localSheetId="20" hidden="1">#REF!</x:definedName>
    <x:definedName name="BExMAIF09XQ94J83IAH3DFXTENQV" hidden="1">#REF!</x:definedName>
    <x:definedName name="BExMALEWFUEM8Y686IT03ECURUBR" localSheetId="20" hidden="1">#REF!</x:definedName>
    <x:definedName name="BExMALEWFUEM8Y686IT03ECURUBR" hidden="1">#REF!</x:definedName>
    <x:definedName name="BExMAR3XSK6RSFLHP7ZX1EWGHASI" localSheetId="20" hidden="1">#REF!</x:definedName>
    <x:definedName name="BExMAR3XSK6RSFLHP7ZX1EWGHASI" hidden="1">#REF!</x:definedName>
    <x:definedName name="BExMAXJS82ZJ8RS22VLE0V0LDUII" localSheetId="20" hidden="1">#REF!</x:definedName>
    <x:definedName name="BExMAXJS82ZJ8RS22VLE0V0LDUII" hidden="1">#REF!</x:definedName>
    <x:definedName name="BExMB4QRS0R3MTB4CMUHFZ84LNZQ" localSheetId="20" hidden="1">#REF!</x:definedName>
    <x:definedName name="BExMB4QRS0R3MTB4CMUHFZ84LNZQ" hidden="1">#REF!</x:definedName>
    <x:definedName name="BExMBC35WKQY5CWQJLV4D05O6971" localSheetId="20" hidden="1">#REF!</x:definedName>
    <x:definedName name="BExMBC35WKQY5CWQJLV4D05O6971" hidden="1">#REF!</x:definedName>
    <x:definedName name="BExMBFTZV4Q1A5KG25C1N9PHQNSW" localSheetId="20" hidden="1">#REF!</x:definedName>
    <x:definedName name="BExMBFTZV4Q1A5KG25C1N9PHQNSW" hidden="1">#REF!</x:definedName>
    <x:definedName name="BExMBK6ISK3U7KHZKUJXIDKGF6VW" localSheetId="20" hidden="1">#REF!</x:definedName>
    <x:definedName name="BExMBK6ISK3U7KHZKUJXIDKGF6VW" hidden="1">#REF!</x:definedName>
    <x:definedName name="BExMBMVGO0XJ71IWHILW9QA74NPG" localSheetId="20" hidden="1">#REF!</x:definedName>
    <x:definedName name="BExMBMVGO0XJ71IWHILW9QA74NPG" hidden="1">#REF!</x:definedName>
    <x:definedName name="BExMBYPQDG9AYDQ5E8IECVFREPO6" localSheetId="9" hidden="1">#REF!</x:definedName>
    <x:definedName name="BExMBYPQDG9AYDQ5E8IECVFREPO6" localSheetId="20" hidden="1">#REF!</x:definedName>
    <x:definedName name="BExMBYPQDG9AYDQ5E8IECVFREPO6" hidden="1">#REF!</x:definedName>
    <x:definedName name="BExMBZ5YTPW7PFDUD2A9VUJ4HTNH" localSheetId="15" hidden="1">#REF!</x:definedName>
    <x:definedName name="BExMBZ5YTPW7PFDUD2A9VUJ4HTNH" localSheetId="16" hidden="1">#REF!</x:definedName>
    <x:definedName name="BExMBZ5YTPW7PFDUD2A9VUJ4HTNH" localSheetId="17" hidden="1">#REF!</x:definedName>
    <x:definedName name="BExMBZ5YTPW7PFDUD2A9VUJ4HTNH" localSheetId="20" hidden="1">#REF!</x:definedName>
    <x:definedName name="BExMBZ5YTPW7PFDUD2A9VUJ4HTNH" hidden="1">#REF!</x:definedName>
    <x:definedName name="BExMBZM2XYYERB8X75SWZCZRQTT3" localSheetId="17" hidden="1">#REF!</x:definedName>
    <x:definedName name="BExMBZM2XYYERB8X75SWZCZRQTT3" localSheetId="20" hidden="1">#REF!</x:definedName>
    <x:definedName name="BExMBZM2XYYERB8X75SWZCZRQTT3" hidden="1">#REF!</x:definedName>
    <x:definedName name="BExMC8AZUTX8LG89K2JJR7ZG62XX" localSheetId="17" hidden="1">#REF!</x:definedName>
    <x:definedName name="BExMC8AZUTX8LG89K2JJR7ZG62XX" localSheetId="20" hidden="1">#REF!</x:definedName>
    <x:definedName name="BExMC8AZUTX8LG89K2JJR7ZG62XX" hidden="1">#REF!</x:definedName>
    <x:definedName name="BExMCA96YR10V72G2R0SCIKPZLIZ" localSheetId="20" hidden="1">#REF!</x:definedName>
    <x:definedName name="BExMCA96YR10V72G2R0SCIKPZLIZ" hidden="1">#REF!</x:definedName>
    <x:definedName name="BExMCB5JU5I2VQDUBS4O42BTEVKI" localSheetId="20" hidden="1">#REF!</x:definedName>
    <x:definedName name="BExMCB5JU5I2VQDUBS4O42BTEVKI" hidden="1">#REF!</x:definedName>
    <x:definedName name="BExMCFSQFSEMPY5IXDIRKZDASDBR" localSheetId="20" hidden="1">#REF!</x:definedName>
    <x:definedName name="BExMCFSQFSEMPY5IXDIRKZDASDBR" hidden="1">#REF!</x:definedName>
    <x:definedName name="BExMCGUFAIU47IPVOIVWOZPLSX79" localSheetId="20" hidden="1">#REF!</x:definedName>
    <x:definedName name="BExMCGUFAIU47IPVOIVWOZPLSX79" hidden="1">#REF!</x:definedName>
    <x:definedName name="BExMCMZOEYWVOOJ98TBHTTCS7XB8" localSheetId="20" hidden="1">#REF!</x:definedName>
    <x:definedName name="BExMCMZOEYWVOOJ98TBHTTCS7XB8" hidden="1">#REF!</x:definedName>
    <x:definedName name="BExMCQQH8CGFPPPG70D6VV4J3XR6" localSheetId="20" hidden="1">#REF!</x:definedName>
    <x:definedName name="BExMCQQH8CGFPPPG70D6VV4J3XR6" hidden="1">#REF!</x:definedName>
    <x:definedName name="BExMCS8EF2W3FS9QADNKREYSI8P0" localSheetId="20" hidden="1">#REF!</x:definedName>
    <x:definedName name="BExMCS8EF2W3FS9QADNKREYSI8P0" hidden="1">#REF!</x:definedName>
    <x:definedName name="BExMCUS7GSOM96J0HJ7EH0FFM2AC" localSheetId="20" hidden="1">#REF!</x:definedName>
    <x:definedName name="BExMCUS7GSOM96J0HJ7EH0FFM2AC" hidden="1">#REF!</x:definedName>
    <x:definedName name="BExMCYTT6TVDWMJXO1NZANRTVNAN" localSheetId="20" hidden="1">#REF!</x:definedName>
    <x:definedName name="BExMCYTT6TVDWMJXO1NZANRTVNAN" hidden="1">#REF!</x:definedName>
    <x:definedName name="BExMD5F6IAV108XYJLXUO9HD0IT6" localSheetId="20" hidden="1">#REF!</x:definedName>
    <x:definedName name="BExMD5F6IAV108XYJLXUO9HD0IT6" hidden="1">#REF!</x:definedName>
    <x:definedName name="BExMDANV66W9T3XAXID40XFJ0J93" localSheetId="20" hidden="1">#REF!</x:definedName>
    <x:definedName name="BExMDANV66W9T3XAXID40XFJ0J93" hidden="1">#REF!</x:definedName>
    <x:definedName name="BExMDGD1KQP7NNR78X2ZX4FCBQ1S" localSheetId="20" hidden="1">#REF!</x:definedName>
    <x:definedName name="BExMDGD1KQP7NNR78X2ZX4FCBQ1S" hidden="1">#REF!</x:definedName>
    <x:definedName name="BExMDIRDK0DI8P86HB7WPH8QWLSQ" localSheetId="20" hidden="1">#REF!</x:definedName>
    <x:definedName name="BExMDIRDK0DI8P86HB7WPH8QWLSQ" hidden="1">#REF!</x:definedName>
    <x:definedName name="BExMDPI2FVMORSWDDCVAJ85WYAYO" localSheetId="20" hidden="1">#REF!</x:definedName>
    <x:definedName name="BExMDPI2FVMORSWDDCVAJ85WYAYO" hidden="1">#REF!</x:definedName>
    <x:definedName name="BExMDUWB7VWHFFR266QXO46BNV2S" localSheetId="20" hidden="1">#REF!</x:definedName>
    <x:definedName name="BExMDUWB7VWHFFR266QXO46BNV2S" hidden="1">#REF!</x:definedName>
    <x:definedName name="BExME2U47N8LZG0BPJ49ANY5QVV2" localSheetId="20" hidden="1">#REF!</x:definedName>
    <x:definedName name="BExME2U47N8LZG0BPJ49ANY5QVV2" hidden="1">#REF!</x:definedName>
    <x:definedName name="BExME5OOQT5THEZMTKUDCTJQJ75P" localSheetId="20" hidden="1">#REF!</x:definedName>
    <x:definedName name="BExME5OOQT5THEZMTKUDCTJQJ75P" hidden="1">#REF!</x:definedName>
    <x:definedName name="BExME88DH5DUKMUFI9FNVECXFD2E" localSheetId="20" hidden="1">#REF!</x:definedName>
    <x:definedName name="BExME88DH5DUKMUFI9FNVECXFD2E" hidden="1">#REF!</x:definedName>
    <x:definedName name="BExME9A7MOGAK7YTTQYXP5DL6VYA" localSheetId="20" hidden="1">#REF!</x:definedName>
    <x:definedName name="BExME9A7MOGAK7YTTQYXP5DL6VYA" hidden="1">#REF!</x:definedName>
    <x:definedName name="BExMEIF7MG94HDIP9UUN2B1R7AP9" localSheetId="20" hidden="1">#REF!</x:definedName>
    <x:definedName name="BExMEIF7MG94HDIP9UUN2B1R7AP9" hidden="1">#REF!</x:definedName>
    <x:definedName name="BExMEOV9YFRY5C3GDLU60GIX10BY" localSheetId="20" hidden="1">#REF!</x:definedName>
    <x:definedName name="BExMEOV9YFRY5C3GDLU60GIX10BY" hidden="1">#REF!</x:definedName>
    <x:definedName name="BExMEQ7OI6NAP3UP3UX0O5JKS0DV" localSheetId="20" hidden="1">#REF!</x:definedName>
    <x:definedName name="BExMEQ7OI6NAP3UP3UX0O5JKS0DV" hidden="1">#REF!</x:definedName>
    <x:definedName name="BExMEY09ESM4H2YGKEQQRYUD114R" localSheetId="20" hidden="1">#REF!</x:definedName>
    <x:definedName name="BExMEY09ESM4H2YGKEQQRYUD114R" hidden="1">#REF!</x:definedName>
    <x:definedName name="BExMF4G4IUPQY1Y5GEY5N3E04CL6" localSheetId="20" hidden="1">#REF!</x:definedName>
    <x:definedName name="BExMF4G4IUPQY1Y5GEY5N3E04CL6" hidden="1">#REF!</x:definedName>
    <x:definedName name="BExMF5I0YYHYSHHGNQEI50YPTUFU" localSheetId="20" hidden="1">#REF!</x:definedName>
    <x:definedName name="BExMF5I0YYHYSHHGNQEI50YPTUFU" hidden="1">#REF!</x:definedName>
    <x:definedName name="BExMF9UIGYMOAQK0ELUWP0S0HZZY" localSheetId="20" hidden="1">#REF!</x:definedName>
    <x:definedName name="BExMF9UIGYMOAQK0ELUWP0S0HZZY" hidden="1">#REF!</x:definedName>
    <x:definedName name="BExMFDLBSWFMRDYJ2DZETI3EXKN2" localSheetId="20" hidden="1">#REF!</x:definedName>
    <x:definedName name="BExMFDLBSWFMRDYJ2DZETI3EXKN2" hidden="1">#REF!</x:definedName>
    <x:definedName name="BExMFLDTMRTCHKA37LQW67BG8D5C" localSheetId="20" hidden="1">#REF!</x:definedName>
    <x:definedName name="BExMFLDTMRTCHKA37LQW67BG8D5C" hidden="1">#REF!</x:definedName>
    <x:definedName name="BExMFYPXA6CPPQEIQCZVJ1O8CC3D" localSheetId="20" hidden="1">#REF!</x:definedName>
    <x:definedName name="BExMFYPXA6CPPQEIQCZVJ1O8CC3D" hidden="1">#REF!</x:definedName>
    <x:definedName name="BExMG3IJ4BTO1ISLMJY91RJVU21M" localSheetId="20" hidden="1">#REF!</x:definedName>
    <x:definedName name="BExMG3IJ4BTO1ISLMJY91RJVU21M" hidden="1">#REF!</x:definedName>
    <x:definedName name="BExMG9NSK30KD01QX0UBN2VNRTG4" localSheetId="20" hidden="1">#REF!</x:definedName>
    <x:definedName name="BExMG9NSK30KD01QX0UBN2VNRTG4" hidden="1">#REF!</x:definedName>
    <x:definedName name="BExMGD99CUH3CN5F5OWTFJPXIOC5" localSheetId="20" hidden="1">#REF!</x:definedName>
    <x:definedName name="BExMGD99CUH3CN5F5OWTFJPXIOC5" hidden="1">#REF!</x:definedName>
    <x:definedName name="BExMGG3PFIHPHX7NXB7HDFI3N12L" localSheetId="20" hidden="1">#REF!</x:definedName>
    <x:definedName name="BExMGG3PFIHPHX7NXB7HDFI3N12L" hidden="1">#REF!</x:definedName>
    <x:definedName name="BExMGGUQP0X7T5PIESJE86819NLZ" localSheetId="20" hidden="1">#REF!</x:definedName>
    <x:definedName name="BExMGGUQP0X7T5PIESJE86819NLZ" hidden="1">#REF!</x:definedName>
    <x:definedName name="BExMH3H9TW5TJCNU5Z1EWXP3BAEP" localSheetId="20" hidden="1">#REF!</x:definedName>
    <x:definedName name="BExMH3H9TW5TJCNU5Z1EWXP3BAEP" hidden="1">#REF!</x:definedName>
    <x:definedName name="BExMHOWPB34KPZ76M2KIX2C9R2VB" localSheetId="20" hidden="1">#REF!</x:definedName>
    <x:definedName name="BExMHOWPB34KPZ76M2KIX2C9R2VB" hidden="1">#REF!</x:definedName>
    <x:definedName name="BExMHSSYC6KVHA3QDTSYPN92TWMI" localSheetId="20" hidden="1">#REF!</x:definedName>
    <x:definedName name="BExMHSSYC6KVHA3QDTSYPN92TWMI" hidden="1">#REF!</x:definedName>
    <x:definedName name="BExMI0WA793SF41LQ40A28U8OXQY" localSheetId="20" hidden="1">#REF!</x:definedName>
    <x:definedName name="BExMI0WA793SF41LQ40A28U8OXQY" hidden="1">#REF!</x:definedName>
    <x:definedName name="BExMI3AJ9477KDL4T9DHET4LJJTW" localSheetId="20" hidden="1">#REF!</x:definedName>
    <x:definedName name="BExMI3AJ9477KDL4T9DHET4LJJTW" hidden="1">#REF!</x:definedName>
    <x:definedName name="BExMI58NHPZ1UTOZCYFOQPS8I7WN" localSheetId="20" hidden="1">#REF!</x:definedName>
    <x:definedName name="BExMI58NHPZ1UTOZCYFOQPS8I7WN" hidden="1">#REF!</x:definedName>
    <x:definedName name="BExMI6L9KX05GAK523JFKICJMTA5" localSheetId="20" hidden="1">#REF!</x:definedName>
    <x:definedName name="BExMI6L9KX05GAK523JFKICJMTA5" hidden="1">#REF!</x:definedName>
    <x:definedName name="BExMI6QQ20XHD0NWJUN741B37182" localSheetId="20" hidden="1">#REF!</x:definedName>
    <x:definedName name="BExMI6QQ20XHD0NWJUN741B37182" hidden="1">#REF!</x:definedName>
    <x:definedName name="BExMI7MYLMINF9AC59CYYVFGQJAY" localSheetId="20" hidden="1">#REF!</x:definedName>
    <x:definedName name="BExMI7MYLMINF9AC59CYYVFGQJAY" hidden="1">#REF!</x:definedName>
    <x:definedName name="BExMI8JB94SBD9EMNJEK7Y2T6GYU" localSheetId="20" hidden="1">#REF!</x:definedName>
    <x:definedName name="BExMI8JB94SBD9EMNJEK7Y2T6GYU" hidden="1">#REF!</x:definedName>
    <x:definedName name="BExMI8OS85YTW3KYVE4YD0R7Z6UV" localSheetId="20" hidden="1">#REF!</x:definedName>
    <x:definedName name="BExMI8OS85YTW3KYVE4YD0R7Z6UV" hidden="1">#REF!</x:definedName>
    <x:definedName name="BExMIBOOZU40JS3F89OMPSRCE9MM" localSheetId="20" hidden="1">#REF!</x:definedName>
    <x:definedName name="BExMIBOOZU40JS3F89OMPSRCE9MM" hidden="1">#REF!</x:definedName>
    <x:definedName name="BExMIHJ01IVQHPV5ZNO9UPQB64N8" localSheetId="20" hidden="1">#REF!</x:definedName>
    <x:definedName name="BExMIHJ01IVQHPV5ZNO9UPQB64N8" hidden="1">#REF!</x:definedName>
    <x:definedName name="BExMIIQ5MBWSIHTFWAQADXMZC22Q" localSheetId="20" hidden="1">#REF!</x:definedName>
    <x:definedName name="BExMIIQ5MBWSIHTFWAQADXMZC22Q" hidden="1">#REF!</x:definedName>
    <x:definedName name="BExMIL4I2GE866I25CR5JBLJWJ6A" localSheetId="20" hidden="1">#REF!</x:definedName>
    <x:definedName name="BExMIL4I2GE866I25CR5JBLJWJ6A" hidden="1">#REF!</x:definedName>
    <x:definedName name="BExMIRKIPF27SNO82SPFSB3T5U17" localSheetId="20" hidden="1">#REF!</x:definedName>
    <x:definedName name="BExMIRKIPF27SNO82SPFSB3T5U17" hidden="1">#REF!</x:definedName>
    <x:definedName name="BExMITILFEELDXT62AREXCM0DX4R" localSheetId="20" hidden="1">#REF!</x:definedName>
    <x:definedName name="BExMITILFEELDXT62AREXCM0DX4R" hidden="1">#REF!</x:definedName>
    <x:definedName name="BExMIV0KC8555D5E42ZGWG15Y0MO" localSheetId="20" hidden="1">#REF!</x:definedName>
    <x:definedName name="BExMIV0KC8555D5E42ZGWG15Y0MO" hidden="1">#REF!</x:definedName>
    <x:definedName name="BExMIZT6AN7E6YMW2S87CTCN2UXH" localSheetId="20" hidden="1">#REF!</x:definedName>
    <x:definedName name="BExMIZT6AN7E6YMW2S87CTCN2UXH" hidden="1">#REF!</x:definedName>
    <x:definedName name="BExMJ03XNEEQE05W28YBDN4G56JD" localSheetId="20" hidden="1">#REF!</x:definedName>
    <x:definedName name="BExMJ03XNEEQE05W28YBDN4G56JD" hidden="1">#REF!</x:definedName>
    <x:definedName name="BExMJ15T9F3475M0896SG60TN0SR" localSheetId="20" hidden="1">#REF!</x:definedName>
    <x:definedName name="BExMJ15T9F3475M0896SG60TN0SR" hidden="1">#REF!</x:definedName>
    <x:definedName name="BExMJ39CRE4I6SJI19LKWDKX3OQ2" localSheetId="20" hidden="1">#REF!</x:definedName>
    <x:definedName name="BExMJ39CRE4I6SJI19LKWDKX3OQ2" hidden="1">#REF!</x:definedName>
    <x:definedName name="BExMJC8UI1MMXIJR29O1IWETLHH6" localSheetId="20" hidden="1">#REF!</x:definedName>
    <x:definedName name="BExMJC8UI1MMXIJR29O1IWETLHH6" hidden="1">#REF!</x:definedName>
    <x:definedName name="BExMJNC8ZFB9DRFOJ961ZAJ8U3A8" localSheetId="20" hidden="1">#REF!</x:definedName>
    <x:definedName name="BExMJNC8ZFB9DRFOJ961ZAJ8U3A8" hidden="1">#REF!</x:definedName>
    <x:definedName name="BExMJSA6JY35531TSI8ZQP6U7CDE" localSheetId="20" hidden="1">#REF!</x:definedName>
    <x:definedName name="BExMJSA6JY35531TSI8ZQP6U7CDE" hidden="1">#REF!</x:definedName>
    <x:definedName name="BExMJTBV8A3D31W2IQHP9RDFPPHQ" localSheetId="20" hidden="1">#REF!</x:definedName>
    <x:definedName name="BExMJTBV8A3D31W2IQHP9RDFPPHQ" hidden="1">#REF!</x:definedName>
    <x:definedName name="BExMK2RTXN4QJWEUNX002XK8VQP8" localSheetId="20" hidden="1">#REF!</x:definedName>
    <x:definedName name="BExMK2RTXN4QJWEUNX002XK8VQP8" hidden="1">#REF!</x:definedName>
    <x:definedName name="BExMK3YZF17HAMXX3PO2KP6S46ZU" localSheetId="20" hidden="1">#REF!</x:definedName>
    <x:definedName name="BExMK3YZF17HAMXX3PO2KP6S46ZU" hidden="1">#REF!</x:definedName>
    <x:definedName name="BExMKBGQDUZ8AWXYHA3QVMSDVZ3D" localSheetId="20" hidden="1">#REF!</x:definedName>
    <x:definedName name="BExMKBGQDUZ8AWXYHA3QVMSDVZ3D" hidden="1">#REF!</x:definedName>
    <x:definedName name="BExMKBM1467553LDFZRRKVSHN374" localSheetId="20" hidden="1">#REF!</x:definedName>
    <x:definedName name="BExMKBM1467553LDFZRRKVSHN374" hidden="1">#REF!</x:definedName>
    <x:definedName name="BExMKGK5FJUC0AU8MABRGDC5ZM70" localSheetId="20" hidden="1">#REF!</x:definedName>
    <x:definedName name="BExMKGK5FJUC0AU8MABRGDC5ZM70" hidden="1">#REF!</x:definedName>
    <x:definedName name="BExMKISYVO6POIGSJWIW3PHDYL45" localSheetId="20" hidden="1">#REF!</x:definedName>
    <x:definedName name="BExMKISYVO6POIGSJWIW3PHDYL45" hidden="1">#REF!</x:definedName>
    <x:definedName name="BExMKSP1VOPPTKX4WEPT3LUKE8WQ" localSheetId="20" hidden="1">#REF!</x:definedName>
    <x:definedName name="BExMKSP1VOPPTKX4WEPT3LUKE8WQ" hidden="1">#REF!</x:definedName>
    <x:definedName name="BExMKTW7R5SOV4PHAFGHU3W73DYE" localSheetId="20" hidden="1">#REF!</x:definedName>
    <x:definedName name="BExMKTW7R5SOV4PHAFGHU3W73DYE" hidden="1">#REF!</x:definedName>
    <x:definedName name="BExMKU7051J2W1RQXGZGE62NBRUZ" localSheetId="20" hidden="1">#REF!</x:definedName>
    <x:definedName name="BExMKU7051J2W1RQXGZGE62NBRUZ" hidden="1">#REF!</x:definedName>
    <x:definedName name="BExMKUN3WPECJR2XRID2R7GZRGNX" localSheetId="20" hidden="1">#REF!</x:definedName>
    <x:definedName name="BExMKUN3WPECJR2XRID2R7GZRGNX" hidden="1">#REF!</x:definedName>
    <x:definedName name="BExMKZ535P011X4TNV16GCOH4H21" localSheetId="20" hidden="1">#REF!</x:definedName>
    <x:definedName name="BExMKZ535P011X4TNV16GCOH4H21" hidden="1">#REF!</x:definedName>
    <x:definedName name="BExML2VXA0E0WCJ13O00WFMOW4RI" localSheetId="20" hidden="1">#REF!</x:definedName>
    <x:definedName name="BExML2VXA0E0WCJ13O00WFMOW4RI" hidden="1">#REF!</x:definedName>
    <x:definedName name="BExML3XQNDIMX55ZCHHXKUV3D6E6" localSheetId="20" hidden="1">#REF!</x:definedName>
    <x:definedName name="BExML3XQNDIMX55ZCHHXKUV3D6E6" hidden="1">#REF!</x:definedName>
    <x:definedName name="BExML5QGSWHLI18BGY4CGOTD3UWH" localSheetId="20" hidden="1">#REF!</x:definedName>
    <x:definedName name="BExML5QGSWHLI18BGY4CGOTD3UWH" hidden="1">#REF!</x:definedName>
    <x:definedName name="BExML6MTWMIEAK6NWSBVYN98A7G9" localSheetId="20" hidden="1">#REF!</x:definedName>
    <x:definedName name="BExML6MTWMIEAK6NWSBVYN98A7G9" hidden="1">#REF!</x:definedName>
    <x:definedName name="BExMLO5Z61RE85X8HHX2G4IU3AZW" localSheetId="20" hidden="1">#REF!</x:definedName>
    <x:definedName name="BExMLO5Z61RE85X8HHX2G4IU3AZW" hidden="1">#REF!</x:definedName>
    <x:definedName name="BExMLVI7UORSHM9FMO8S2EI0TMTS" localSheetId="20" hidden="1">#REF!</x:definedName>
    <x:definedName name="BExMLVI7UORSHM9FMO8S2EI0TMTS" hidden="1">#REF!</x:definedName>
    <x:definedName name="BExMM5UCOT2HSSN0ZIPZW55GSOVO" localSheetId="20" hidden="1">#REF!</x:definedName>
    <x:definedName name="BExMM5UCOT2HSSN0ZIPZW55GSOVO" hidden="1">#REF!</x:definedName>
    <x:definedName name="BExMM8ZRS5RQ8H1H55RVPVTDL5NL" localSheetId="20" hidden="1">#REF!</x:definedName>
    <x:definedName name="BExMM8ZRS5RQ8H1H55RVPVTDL5NL" hidden="1">#REF!</x:definedName>
    <x:definedName name="BExMMH8EAZB09XXQ5X4LR0P4NHG9" localSheetId="20" hidden="1">#REF!</x:definedName>
    <x:definedName name="BExMMH8EAZB09XXQ5X4LR0P4NHG9" hidden="1">#REF!</x:definedName>
    <x:definedName name="BExMMIQH5BABNZVCIQ7TBCQ10AY5" localSheetId="20" hidden="1">#REF!</x:definedName>
    <x:definedName name="BExMMIQH5BABNZVCIQ7TBCQ10AY5" hidden="1">#REF!</x:definedName>
    <x:definedName name="BExMMNIZ2T7M22WECMUQXEF4NJ71" localSheetId="20" hidden="1">#REF!</x:definedName>
    <x:definedName name="BExMMNIZ2T7M22WECMUQXEF4NJ71" hidden="1">#REF!</x:definedName>
    <x:definedName name="BExMMPMIOU7BURTV0L1K6ACW9X73" localSheetId="20" hidden="1">#REF!</x:definedName>
    <x:definedName name="BExMMPMIOU7BURTV0L1K6ACW9X73" hidden="1">#REF!</x:definedName>
    <x:definedName name="BExMMQ835AJDHS4B419SS645P67Q" localSheetId="20" hidden="1">#REF!</x:definedName>
    <x:definedName name="BExMMQ835AJDHS4B419SS645P67Q" hidden="1">#REF!</x:definedName>
    <x:definedName name="BExMMQ844A9KG2DK921WGK4O9YPZ" localSheetId="20" hidden="1">#REF!</x:definedName>
    <x:definedName name="BExMMQ844A9KG2DK921WGK4O9YPZ" hidden="1">#REF!</x:definedName>
    <x:definedName name="BExMMQIUVPCOBISTEJJYNCCLUCPY" localSheetId="20" hidden="1">#REF!</x:definedName>
    <x:definedName name="BExMMQIUVPCOBISTEJJYNCCLUCPY" hidden="1">#REF!</x:definedName>
    <x:definedName name="BExMMSH37SF6GV4N9O9EW1APAZ1E" localSheetId="20" hidden="1">#REF!</x:definedName>
    <x:definedName name="BExMMSH37SF6GV4N9O9EW1APAZ1E" hidden="1">#REF!</x:definedName>
    <x:definedName name="BExMMTIXETA5VAKBSOFDD5SRU887" localSheetId="20" hidden="1">#REF!</x:definedName>
    <x:definedName name="BExMMTIXETA5VAKBSOFDD5SRU887" hidden="1">#REF!</x:definedName>
    <x:definedName name="BExMMV0P6P5YS3C35G0JYYHI7992" localSheetId="20" hidden="1">#REF!</x:definedName>
    <x:definedName name="BExMMV0P6P5YS3C35G0JYYHI7992" hidden="1">#REF!</x:definedName>
    <x:definedName name="BExMN1WVXE52MEF2NT3IVTY8KJQM" localSheetId="20" hidden="1">#REF!</x:definedName>
    <x:definedName name="BExMN1WVXE52MEF2NT3IVTY8KJQM" hidden="1">#REF!</x:definedName>
    <x:definedName name="BExMN2IH1J3S3D19MIV7YYZMS9DV" localSheetId="20" hidden="1">#REF!</x:definedName>
    <x:definedName name="BExMN2IH1J3S3D19MIV7YYZMS9DV" hidden="1">#REF!</x:definedName>
    <x:definedName name="BExMNAWJNSZ1W6QTQUX8O56Y0NF2" localSheetId="9" hidden="1">#REF!</x:definedName>
    <x:definedName name="BExMNAWJNSZ1W6QTQUX8O56Y0NF2" localSheetId="20" hidden="1">#REF!</x:definedName>
    <x:definedName name="BExMNAWJNSZ1W6QTQUX8O56Y0NF2" hidden="1">#REF!</x:definedName>
    <x:definedName name="BExMNDR4V2VG5RFZDGTAGD3Q9PPG" localSheetId="15" hidden="1">#REF!</x:definedName>
    <x:definedName name="BExMNDR4V2VG5RFZDGTAGD3Q9PPG" localSheetId="16" hidden="1">#REF!</x:definedName>
    <x:definedName name="BExMNDR4V2VG5RFZDGTAGD3Q9PPG" localSheetId="17" hidden="1">#REF!</x:definedName>
    <x:definedName name="BExMNDR4V2VG5RFZDGTAGD3Q9PPG" localSheetId="20" hidden="1">#REF!</x:definedName>
    <x:definedName name="BExMNDR4V2VG5RFZDGTAGD3Q9PPG" hidden="1">#REF!</x:definedName>
    <x:definedName name="BExMNJLFWZBRN9PZF1IO9CYWV1B2" localSheetId="17" hidden="1">#REF!</x:definedName>
    <x:definedName name="BExMNJLFWZBRN9PZF1IO9CYWV1B2" localSheetId="20" hidden="1">#REF!</x:definedName>
    <x:definedName name="BExMNJLFWZBRN9PZF1IO9CYWV1B2" hidden="1">#REF!</x:definedName>
    <x:definedName name="BExMNKCJ0FA57YEUUAJE43U1QN5P" localSheetId="17" hidden="1">#REF!</x:definedName>
    <x:definedName name="BExMNKCJ0FA57YEUUAJE43U1QN5P" localSheetId="20" hidden="1">#REF!</x:definedName>
    <x:definedName name="BExMNKCJ0FA57YEUUAJE43U1QN5P" hidden="1">#REF!</x:definedName>
    <x:definedName name="BExMNKN5D1WEF2OOJVP6LZ6DLU3Y" localSheetId="20" hidden="1">#REF!</x:definedName>
    <x:definedName name="BExMNKN5D1WEF2OOJVP6LZ6DLU3Y" hidden="1">#REF!</x:definedName>
    <x:definedName name="BExMNR38HMPLWAJRQ9MMS3ZAZ9IU" localSheetId="20" hidden="1">#REF!</x:definedName>
    <x:definedName name="BExMNR38HMPLWAJRQ9MMS3ZAZ9IU" hidden="1">#REF!</x:definedName>
    <x:definedName name="BExMNRDZULKJMVY2VKIIRM2M5A1M" localSheetId="20" hidden="1">#REF!</x:definedName>
    <x:definedName name="BExMNRDZULKJMVY2VKIIRM2M5A1M" hidden="1">#REF!</x:definedName>
    <x:definedName name="BExMO9IOWKTWHO8LQJJQI5P3INWY" localSheetId="20" hidden="1">#REF!</x:definedName>
    <x:definedName name="BExMO9IOWKTWHO8LQJJQI5P3INWY" hidden="1">#REF!</x:definedName>
    <x:definedName name="BExMOI29DOEK5R1A5QZPUDKF7N6T" localSheetId="20" hidden="1">#REF!</x:definedName>
    <x:definedName name="BExMOI29DOEK5R1A5QZPUDKF7N6T" hidden="1">#REF!</x:definedName>
    <x:definedName name="BExMOIYOIL4KOXZBI7MJYXPIV1QJ" localSheetId="20" hidden="1">#REF!</x:definedName>
    <x:definedName name="BExMOIYOIL4KOXZBI7MJYXPIV1QJ" hidden="1">#REF!</x:definedName>
    <x:definedName name="BExMORI2ZA9JU0J28GT1ZAXP5A9C" localSheetId="20" hidden="1">#REF!</x:definedName>
    <x:definedName name="BExMORI2ZA9JU0J28GT1ZAXP5A9C" hidden="1">#REF!</x:definedName>
    <x:definedName name="BExMPAJ5AJAXGKGK3F6H3ODS6RF4" localSheetId="20" hidden="1">#REF!</x:definedName>
    <x:definedName name="BExMPAJ5AJAXGKGK3F6H3ODS6RF4" hidden="1">#REF!</x:definedName>
    <x:definedName name="BExMPD2X55FFBVJ6CBUKNPROIOEU" localSheetId="20" hidden="1">#REF!</x:definedName>
    <x:definedName name="BExMPD2X55FFBVJ6CBUKNPROIOEU" hidden="1">#REF!</x:definedName>
    <x:definedName name="BExMPGZ848E38FUH1JBQN97DGWAT" localSheetId="20" hidden="1">#REF!</x:definedName>
    <x:definedName name="BExMPGZ848E38FUH1JBQN97DGWAT" hidden="1">#REF!</x:definedName>
    <x:definedName name="BExMPMTICOSMQENOFKQ18K0ZT4S8" localSheetId="20" hidden="1">#REF!</x:definedName>
    <x:definedName name="BExMPMTICOSMQENOFKQ18K0ZT4S8" hidden="1">#REF!</x:definedName>
    <x:definedName name="BExMPMZ07II0R4KGWQQ7PGS3RZS4" localSheetId="20" hidden="1">#REF!</x:definedName>
    <x:definedName name="BExMPMZ07II0R4KGWQQ7PGS3RZS4" hidden="1">#REF!</x:definedName>
    <x:definedName name="BExMPOBH04JMDO6Z8DMSEJZM4ANN" localSheetId="20" hidden="1">#REF!</x:definedName>
    <x:definedName name="BExMPOBH04JMDO6Z8DMSEJZM4ANN" hidden="1">#REF!</x:definedName>
    <x:definedName name="BExMPSD77XQ3HA6A4FZOJK8G2JP3" localSheetId="20" hidden="1">#REF!</x:definedName>
    <x:definedName name="BExMPSD77XQ3HA6A4FZOJK8G2JP3" hidden="1">#REF!</x:definedName>
    <x:definedName name="BExMPT9KA5ZL7QPEO8EJSGDXUSF6" localSheetId="20" hidden="1">#REF!</x:definedName>
    <x:definedName name="BExMPT9KA5ZL7QPEO8EJSGDXUSF6" hidden="1">#REF!</x:definedName>
    <x:definedName name="BExMQ4I3Q7F0BMPHSFMFW9TZ87UD" localSheetId="20" hidden="1">#REF!</x:definedName>
    <x:definedName name="BExMQ4I3Q7F0BMPHSFMFW9TZ87UD" hidden="1">#REF!</x:definedName>
    <x:definedName name="BExMQ4SWDWI4N16AZ0T5CJ6HH8WC" localSheetId="20" hidden="1">#REF!</x:definedName>
    <x:definedName name="BExMQ4SWDWI4N16AZ0T5CJ6HH8WC" hidden="1">#REF!</x:definedName>
    <x:definedName name="BExMQ71WHW50GVX45JU951AGPLFQ" localSheetId="20" hidden="1">#REF!</x:definedName>
    <x:definedName name="BExMQ71WHW50GVX45JU951AGPLFQ" hidden="1">#REF!</x:definedName>
    <x:definedName name="BExMQGXSLPT4A6N47LE6FBVHWBOF" localSheetId="20" hidden="1">#REF!</x:definedName>
    <x:definedName name="BExMQGXSLPT4A6N47LE6FBVHWBOF" hidden="1">#REF!</x:definedName>
    <x:definedName name="BExMQSBR7PL4KLB1Q4961QO45Y4G" localSheetId="20" hidden="1">#REF!</x:definedName>
    <x:definedName name="BExMQSBR7PL4KLB1Q4961QO45Y4G" hidden="1">#REF!</x:definedName>
    <x:definedName name="BExMR1MA4I1X77714ZEPUVC8W398" localSheetId="20" hidden="1">#REF!</x:definedName>
    <x:definedName name="BExMR1MA4I1X77714ZEPUVC8W398" hidden="1">#REF!</x:definedName>
    <x:definedName name="BExMR8YQHA7N77HGHY4Y6R30I3XT" localSheetId="20" hidden="1">#REF!</x:definedName>
    <x:definedName name="BExMR8YQHA7N77HGHY4Y6R30I3XT" hidden="1">#REF!</x:definedName>
    <x:definedName name="BExMRENOIARWRYOIVPDIEBVNRDO7" localSheetId="20" hidden="1">#REF!</x:definedName>
    <x:definedName name="BExMRENOIARWRYOIVPDIEBVNRDO7" hidden="1">#REF!</x:definedName>
    <x:definedName name="BExMRQHUEHGF2FS4LCB0THFELGDI" localSheetId="20" hidden="1">#REF!</x:definedName>
    <x:definedName name="BExMRQHUEHGF2FS4LCB0THFELGDI" hidden="1">#REF!</x:definedName>
    <x:definedName name="BExMRRJNUMGRSDD5GGKKGEIZ6FTS" localSheetId="20" hidden="1">#REF!</x:definedName>
    <x:definedName name="BExMRRJNUMGRSDD5GGKKGEIZ6FTS" hidden="1">#REF!</x:definedName>
    <x:definedName name="BExMRU3ACIU0RD2BNWO55LH5U2BR" localSheetId="20" hidden="1">#REF!</x:definedName>
    <x:definedName name="BExMRU3ACIU0RD2BNWO55LH5U2BR" hidden="1">#REF!</x:definedName>
    <x:definedName name="BExMS86DS3IHF2GL3USMAG2JZHWC" localSheetId="20" hidden="1">#REF!</x:definedName>
    <x:definedName name="BExMS86DS3IHF2GL3USMAG2JZHWC" hidden="1">#REF!</x:definedName>
    <x:definedName name="BExMSCO8TZ680ZEYN2WP0KB738IZ" localSheetId="20" hidden="1">#REF!</x:definedName>
    <x:definedName name="BExMSCO8TZ680ZEYN2WP0KB738IZ" hidden="1">#REF!</x:definedName>
    <x:definedName name="BExMSQRCC40AP8BDUPL2I2DNC210" localSheetId="20" hidden="1">#REF!</x:definedName>
    <x:definedName name="BExMSQRCC40AP8BDUPL2I2DNC210" hidden="1">#REF!</x:definedName>
    <x:definedName name="BExO4J9LR712G00TVA82VNTG8O7H" localSheetId="20" hidden="1">#REF!</x:definedName>
    <x:definedName name="BExO4J9LR712G00TVA82VNTG8O7H" hidden="1">#REF!</x:definedName>
    <x:definedName name="BExO4WGD4T7PXNGQYFD65V3BP906" localSheetId="9" hidden="1">#REF!</x:definedName>
    <x:definedName name="BExO4WGD4T7PXNGQYFD65V3BP906" localSheetId="20" hidden="1">#REF!</x:definedName>
    <x:definedName name="BExO4WGD4T7PXNGQYFD65V3BP906" hidden="1">#REF!</x:definedName>
    <x:definedName name="BExO55G2KVZ7MIJ30N827CLH0I2A" localSheetId="15" hidden="1">#REF!</x:definedName>
    <x:definedName name="BExO55G2KVZ7MIJ30N827CLH0I2A" localSheetId="16" hidden="1">#REF!</x:definedName>
    <x:definedName name="BExO55G2KVZ7MIJ30N827CLH0I2A" localSheetId="17" hidden="1">#REF!</x:definedName>
    <x:definedName name="BExO55G2KVZ7MIJ30N827CLH0I2A" localSheetId="20" hidden="1">#REF!</x:definedName>
    <x:definedName name="BExO55G2KVZ7MIJ30N827CLH0I2A" hidden="1">#REF!</x:definedName>
    <x:definedName name="BExO5A8PZD9EUHC5CMPU6N3SQ15L" localSheetId="17" hidden="1">#REF!</x:definedName>
    <x:definedName name="BExO5A8PZD9EUHC5CMPU6N3SQ15L" localSheetId="20" hidden="1">#REF!</x:definedName>
    <x:definedName name="BExO5A8PZD9EUHC5CMPU6N3SQ15L" hidden="1">#REF!</x:definedName>
    <x:definedName name="BExO5XMAHL7CY3X0B1OPKZ28DCJ5" localSheetId="17" hidden="1">#REF!</x:definedName>
    <x:definedName name="BExO5XMAHL7CY3X0B1OPKZ28DCJ5" localSheetId="20" hidden="1">#REF!</x:definedName>
    <x:definedName name="BExO5XMAHL7CY3X0B1OPKZ28DCJ5" hidden="1">#REF!</x:definedName>
    <x:definedName name="BExO64NREBN75DKW0OMYAUWYVY5S" localSheetId="20" hidden="1">#REF!</x:definedName>
    <x:definedName name="BExO64NREBN75DKW0OMYAUWYVY5S" hidden="1">#REF!</x:definedName>
    <x:definedName name="BExO66LZJKY4PTQVREELI6POS4AY" localSheetId="20" hidden="1">#REF!</x:definedName>
    <x:definedName name="BExO66LZJKY4PTQVREELI6POS4AY" hidden="1">#REF!</x:definedName>
    <x:definedName name="BExO6LLHCYTF7CIVHKAO0NMET14Q" localSheetId="20" hidden="1">#REF!</x:definedName>
    <x:definedName name="BExO6LLHCYTF7CIVHKAO0NMET14Q" hidden="1">#REF!</x:definedName>
    <x:definedName name="BExO6QE36OX39618EFGY819YKS0N" localSheetId="20" hidden="1">#REF!</x:definedName>
    <x:definedName name="BExO6QE36OX39618EFGY819YKS0N" hidden="1">#REF!</x:definedName>
    <x:definedName name="BExO6Y6LB0P6L4JTH4J6TCB4OHW8" localSheetId="20" hidden="1">#REF!</x:definedName>
    <x:definedName name="BExO6Y6LB0P6L4JTH4J6TCB4OHW8" hidden="1">#REF!</x:definedName>
    <x:definedName name="BExO7OUQS3XTUQ2LDKGQ8AAQ3OJJ" localSheetId="20" hidden="1">#REF!</x:definedName>
    <x:definedName name="BExO7OUQS3XTUQ2LDKGQ8AAQ3OJJ" hidden="1">#REF!</x:definedName>
    <x:definedName name="BExO7RUSODZC2NQZMT2AFSMV2ONF" localSheetId="20" hidden="1">#REF!</x:definedName>
    <x:definedName name="BExO7RUSODZC2NQZMT2AFSMV2ONF" hidden="1">#REF!</x:definedName>
    <x:definedName name="BExO7VLLWHHV7J25Z3RPF2PK6D8H" localSheetId="20" hidden="1">#REF!</x:definedName>
    <x:definedName name="BExO7VLLWHHV7J25Z3RPF2PK6D8H" hidden="1">#REF!</x:definedName>
    <x:definedName name="BExO7WNA0JRE553ALPEZODW1ICID" localSheetId="20" hidden="1">#REF!</x:definedName>
    <x:definedName name="BExO7WNA0JRE553ALPEZODW1ICID" hidden="1">#REF!</x:definedName>
    <x:definedName name="BExO85HMYXZJ7SONWBKKIAXMCI3C" localSheetId="20" hidden="1">#REF!</x:definedName>
    <x:definedName name="BExO85HMYXZJ7SONWBKKIAXMCI3C" hidden="1">#REF!</x:definedName>
    <x:definedName name="BExO863922O4PBGQMUNEQKGN3K96" localSheetId="20" hidden="1">#REF!</x:definedName>
    <x:definedName name="BExO863922O4PBGQMUNEQKGN3K96" hidden="1">#REF!</x:definedName>
    <x:definedName name="BExO89ZIOXN0HOKHY24F7HDZ87UT" localSheetId="20" hidden="1">#REF!</x:definedName>
    <x:definedName name="BExO89ZIOXN0HOKHY24F7HDZ87UT" hidden="1">#REF!</x:definedName>
    <x:definedName name="BExO8BXK76C9VFPKRARWMK6YTJ6O" localSheetId="20" hidden="1">#REF!</x:definedName>
    <x:definedName name="BExO8BXK76C9VFPKRARWMK6YTJ6O" hidden="1">#REF!</x:definedName>
    <x:definedName name="BExO8CDTBCABLEUD6PE2UM2EZ6C4" localSheetId="20" hidden="1">#REF!</x:definedName>
    <x:definedName name="BExO8CDTBCABLEUD6PE2UM2EZ6C4" hidden="1">#REF!</x:definedName>
    <x:definedName name="BExO8I85NBW303RBA7RZM8Q42KKU" localSheetId="20" hidden="1">#REF!</x:definedName>
    <x:definedName name="BExO8I85NBW303RBA7RZM8Q42KKU" hidden="1">#REF!</x:definedName>
    <x:definedName name="BExO8IZ05ZG0XVOL3W41KBQE176A" localSheetId="20" hidden="1">#REF!</x:definedName>
    <x:definedName name="BExO8IZ05ZG0XVOL3W41KBQE176A" hidden="1">#REF!</x:definedName>
    <x:definedName name="BExO8SK9JB6X989C2E50VDFI9589" localSheetId="20" hidden="1">#REF!</x:definedName>
    <x:definedName name="BExO8SK9JB6X989C2E50VDFI9589" hidden="1">#REF!</x:definedName>
    <x:definedName name="BExO8SPR4QWYLQRJDDPI2HTYU64C" localSheetId="20" hidden="1">#REF!</x:definedName>
    <x:definedName name="BExO8SPR4QWYLQRJDDPI2HTYU64C" hidden="1">#REF!</x:definedName>
    <x:definedName name="BExO8UTAGQWDBQZEEF4HUNMLQCVU" localSheetId="20" hidden="1">#REF!</x:definedName>
    <x:definedName name="BExO8UTAGQWDBQZEEF4HUNMLQCVU" hidden="1">#REF!</x:definedName>
    <x:definedName name="BExO8ZWPPH977G7OJO9G8JR25ZG1" localSheetId="20" hidden="1">#REF!</x:definedName>
    <x:definedName name="BExO8ZWPPH977G7OJO9G8JR25ZG1" hidden="1">#REF!</x:definedName>
    <x:definedName name="BExO937E20IHMGQOZMECL3VZC7OX" localSheetId="20" hidden="1">#REF!</x:definedName>
    <x:definedName name="BExO937E20IHMGQOZMECL3VZC7OX" hidden="1">#REF!</x:definedName>
    <x:definedName name="BExO94UTJKQQ7TJTTJRTSR70YVJC" localSheetId="20" hidden="1">#REF!</x:definedName>
    <x:definedName name="BExO94UTJKQQ7TJTTJRTSR70YVJC" hidden="1">#REF!</x:definedName>
    <x:definedName name="BExO9AZXF5CN7MTM11IM5SV2RXHY" localSheetId="20" hidden="1">#REF!</x:definedName>
    <x:definedName name="BExO9AZXF5CN7MTM11IM5SV2RXHY" hidden="1">#REF!</x:definedName>
    <x:definedName name="BExO9J3A438976RXIUX5U9SU5T55" localSheetId="20" hidden="1">#REF!</x:definedName>
    <x:definedName name="BExO9J3A438976RXIUX5U9SU5T55" hidden="1">#REF!</x:definedName>
    <x:definedName name="BExO9RS5RXFJ1911HL3CCK6M74EP" localSheetId="20" hidden="1">#REF!</x:definedName>
    <x:definedName name="BExO9RS5RXFJ1911HL3CCK6M74EP" hidden="1">#REF!</x:definedName>
    <x:definedName name="BExO9SDRI1M6KMHXSG3AE5L0F2U3" localSheetId="20" hidden="1">#REF!</x:definedName>
    <x:definedName name="BExO9SDRI1M6KMHXSG3AE5L0F2U3" hidden="1">#REF!</x:definedName>
    <x:definedName name="BExO9V2U2YXAY904GYYGU6TD8Y7M" localSheetId="20" hidden="1">#REF!</x:definedName>
    <x:definedName name="BExO9V2U2YXAY904GYYGU6TD8Y7M" hidden="1">#REF!</x:definedName>
    <x:definedName name="BExOAQ3GKCT7YZW1EMVU3EILSZL2" localSheetId="20" hidden="1">#REF!</x:definedName>
    <x:definedName name="BExOAQ3GKCT7YZW1EMVU3EILSZL2" hidden="1">#REF!</x:definedName>
    <x:definedName name="BExOAULC4L2CQJSFPGMEJUUTI5B1" localSheetId="20" hidden="1">#REF!</x:definedName>
    <x:definedName name="BExOAULC4L2CQJSFPGMEJUUTI5B1" hidden="1">#REF!</x:definedName>
    <x:definedName name="BExOAZU2Y521ZUPN4R2HWBIUQKKR" localSheetId="20" hidden="1">#REF!</x:definedName>
    <x:definedName name="BExOAZU2Y521ZUPN4R2HWBIUQKKR" hidden="1">#REF!</x:definedName>
    <x:definedName name="BExOB9KT2THGV4SPLDVFTFXS4B14" localSheetId="20" hidden="1">#REF!</x:definedName>
    <x:definedName name="BExOB9KT2THGV4SPLDVFTFXS4B14" hidden="1">#REF!</x:definedName>
    <x:definedName name="BExOBEZ0IE2WBEYY3D3CMRI72N1K" localSheetId="20" hidden="1">#REF!</x:definedName>
    <x:definedName name="BExOBEZ0IE2WBEYY3D3CMRI72N1K" hidden="1">#REF!</x:definedName>
    <x:definedName name="BExOBIPU8760ITY0C8N27XZ3KWEF" localSheetId="20" hidden="1">#REF!</x:definedName>
    <x:definedName name="BExOBIPU8760ITY0C8N27XZ3KWEF" hidden="1">#REF!</x:definedName>
    <x:definedName name="BExOBM0I5L0MZ1G4H9MGMD87SBMZ" localSheetId="20" hidden="1">#REF!</x:definedName>
    <x:definedName name="BExOBM0I5L0MZ1G4H9MGMD87SBMZ" hidden="1">#REF!</x:definedName>
    <x:definedName name="BExOBOUXMP88KJY2BX2JLUJH5N0K" localSheetId="20" hidden="1">#REF!</x:definedName>
    <x:definedName name="BExOBOUXMP88KJY2BX2JLUJH5N0K" hidden="1">#REF!</x:definedName>
    <x:definedName name="BExOBP0FKQ4SVR59FB48UNLKCOR6" localSheetId="20" hidden="1">#REF!</x:definedName>
    <x:definedName name="BExOBP0FKQ4SVR59FB48UNLKCOR6" hidden="1">#REF!</x:definedName>
    <x:definedName name="BExOBXURJP8XL4VX0LAH1M4VR4VL" localSheetId="20" hidden="1">#REF!</x:definedName>
    <x:definedName name="BExOBXURJP8XL4VX0LAH1M4VR4VL" hidden="1">#REF!</x:definedName>
    <x:definedName name="BExOBYAVUCQ0IGM0Y6A75QHP0Q1A" localSheetId="20" hidden="1">#REF!</x:definedName>
    <x:definedName name="BExOBYAVUCQ0IGM0Y6A75QHP0Q1A" hidden="1">#REF!</x:definedName>
    <x:definedName name="BExOC3UEHB1CZNINSQHZANWJYKR8" localSheetId="20" hidden="1">#REF!</x:definedName>
    <x:definedName name="BExOC3UEHB1CZNINSQHZANWJYKR8" hidden="1">#REF!</x:definedName>
    <x:definedName name="BExOCBSF3XGO9YJ23LX2H78VOUR7" localSheetId="20" hidden="1">#REF!</x:definedName>
    <x:definedName name="BExOCBSF3XGO9YJ23LX2H78VOUR7" hidden="1">#REF!</x:definedName>
    <x:definedName name="BExOCHBYK42SX24MJ239H6G9OJ8E" localSheetId="20" hidden="1">#REF!</x:definedName>
    <x:definedName name="BExOCHBYK42SX24MJ239H6G9OJ8E" hidden="1">#REF!</x:definedName>
    <x:definedName name="BExOCKXFMOW6WPFEVX1I7R7FNDSS" localSheetId="20" hidden="1">#REF!</x:definedName>
    <x:definedName name="BExOCKXFMOW6WPFEVX1I7R7FNDSS" hidden="1">#REF!</x:definedName>
    <x:definedName name="BExOCYEXOB95DH5NOB0M5NOYX398" localSheetId="20" hidden="1">#REF!</x:definedName>
    <x:definedName name="BExOCYEXOB95DH5NOB0M5NOYX398" hidden="1">#REF!</x:definedName>
    <x:definedName name="BExOD4ERMDMFD8X1016N4EXOUR0S" localSheetId="20" hidden="1">#REF!</x:definedName>
    <x:definedName name="BExOD4ERMDMFD8X1016N4EXOUR0S" hidden="1">#REF!</x:definedName>
    <x:definedName name="BExOD55RS7BQUHRQ6H3USVGKR0P7" localSheetId="20" hidden="1">#REF!</x:definedName>
    <x:definedName name="BExOD55RS7BQUHRQ6H3USVGKR0P7" hidden="1">#REF!</x:definedName>
    <x:definedName name="BExOD7UQ6G3P86ZLZV0GY79H7VLL" localSheetId="20" hidden="1">#REF!</x:definedName>
    <x:definedName name="BExOD7UQ6G3P86ZLZV0GY79H7VLL" hidden="1">#REF!</x:definedName>
    <x:definedName name="BExODEWDDEABM4ZY3XREJIBZ8IVP" localSheetId="20" hidden="1">#REF!</x:definedName>
    <x:definedName name="BExODEWDDEABM4ZY3XREJIBZ8IVP" hidden="1">#REF!</x:definedName>
    <x:definedName name="BExODNLAA1L7WQ9ZQX6A1ZOXK9VR" localSheetId="20" hidden="1">#REF!</x:definedName>
    <x:definedName name="BExODNLAA1L7WQ9ZQX6A1ZOXK9VR" hidden="1">#REF!</x:definedName>
    <x:definedName name="BExODZFEIWV26E8RFU7XQYX1J458" localSheetId="20" hidden="1">#REF!</x:definedName>
    <x:definedName name="BExODZFEIWV26E8RFU7XQYX1J458" hidden="1">#REF!</x:definedName>
    <x:definedName name="BExOEBKG55EROA2VL360A06LKASE" localSheetId="20" hidden="1">#REF!</x:definedName>
    <x:definedName name="BExOEBKG55EROA2VL360A06LKASE" hidden="1">#REF!</x:definedName>
    <x:definedName name="BExOED2F7B5GEHKVIWGRV2BCDE2Y" localSheetId="20" hidden="1">#REF!</x:definedName>
    <x:definedName name="BExOED2F7B5GEHKVIWGRV2BCDE2Y" hidden="1">#REF!</x:definedName>
    <x:definedName name="BExOERG5LWXYYEN1DY1H2FWRJS9T" localSheetId="20" hidden="1">#REF!</x:definedName>
    <x:definedName name="BExOERG5LWXYYEN1DY1H2FWRJS9T" hidden="1">#REF!</x:definedName>
    <x:definedName name="BExOEV1S6JJVO5PP4BZ20SNGZR7D" localSheetId="20" hidden="1">#REF!</x:definedName>
    <x:definedName name="BExOEV1S6JJVO5PP4BZ20SNGZR7D" hidden="1">#REF!</x:definedName>
    <x:definedName name="BExOF2U4Y5JYM0GUBGC0U2UH931Y" localSheetId="20" hidden="1">#REF!</x:definedName>
    <x:definedName name="BExOF2U4Y5JYM0GUBGC0U2UH931Y" hidden="1">#REF!</x:definedName>
    <x:definedName name="BExOF6VWODFNH2HUFTQI5L0UHNQ9" localSheetId="9" hidden="1">#REF!</x:definedName>
    <x:definedName name="BExOF6VWODFNH2HUFTQI5L0UHNQ9" localSheetId="20" hidden="1">#REF!</x:definedName>
    <x:definedName name="BExOF6VWODFNH2HUFTQI5L0UHNQ9" hidden="1">#REF!</x:definedName>
    <x:definedName name="BExOFEDNCYI2TPTMQ8SJN3AW4YMF" localSheetId="15" hidden="1">#REF!</x:definedName>
    <x:definedName name="BExOFEDNCYI2TPTMQ8SJN3AW4YMF" localSheetId="16" hidden="1">#REF!</x:definedName>
    <x:definedName name="BExOFEDNCYI2TPTMQ8SJN3AW4YMF" localSheetId="17" hidden="1">#REF!</x:definedName>
    <x:definedName name="BExOFEDNCYI2TPTMQ8SJN3AW4YMF" localSheetId="20" hidden="1">#REF!</x:definedName>
    <x:definedName name="BExOFEDNCYI2TPTMQ8SJN3AW4YMF" hidden="1">#REF!</x:definedName>
    <x:definedName name="BExOFGRSPF8UTG0K1OGA8LX12P37" localSheetId="17" hidden="1">#REF!</x:definedName>
    <x:definedName name="BExOFGRSPF8UTG0K1OGA8LX12P37" localSheetId="20" hidden="1">#REF!</x:definedName>
    <x:definedName name="BExOFGRSPF8UTG0K1OGA8LX12P37" hidden="1">#REF!</x:definedName>
    <x:definedName name="BExOFVLXVD6RVHSQO8KZOOACSV24" localSheetId="17" hidden="1">#REF!</x:definedName>
    <x:definedName name="BExOFVLXVD6RVHSQO8KZOOACSV24" localSheetId="20" hidden="1">#REF!</x:definedName>
    <x:definedName name="BExOFVLXVD6RVHSQO8KZOOACSV24" hidden="1">#REF!</x:definedName>
    <x:definedName name="BExOG2SW3XOGP9VAPQ3THV3VWV12" localSheetId="20" hidden="1">#REF!</x:definedName>
    <x:definedName name="BExOG2SW3XOGP9VAPQ3THV3VWV12" hidden="1">#REF!</x:definedName>
    <x:definedName name="BExOG45J81K4OPA40KW5VQU54KY3" localSheetId="20" hidden="1">#REF!</x:definedName>
    <x:definedName name="BExOG45J81K4OPA40KW5VQU54KY3" hidden="1">#REF!</x:definedName>
    <x:definedName name="BExOGBXX51PO4FXDL42WFPKYU6Y9" localSheetId="20" hidden="1">#REF!</x:definedName>
    <x:definedName name="BExOGBXX51PO4FXDL42WFPKYU6Y9" hidden="1">#REF!</x:definedName>
    <x:definedName name="BExOGFE2SCL8HHT4DFAXKLUTJZOG" localSheetId="20" hidden="1">#REF!</x:definedName>
    <x:definedName name="BExOGFE2SCL8HHT4DFAXKLUTJZOG" hidden="1">#REF!</x:definedName>
    <x:definedName name="BExOGT6D0LJ3C22RDW8COECKB1J5" localSheetId="20" hidden="1">#REF!</x:definedName>
    <x:definedName name="BExOGT6D0LJ3C22RDW8COECKB1J5" hidden="1">#REF!</x:definedName>
    <x:definedName name="BExOGTMI1HT31M1RGWVRAVHAK7DE" localSheetId="20" hidden="1">#REF!</x:definedName>
    <x:definedName name="BExOGTMI1HT31M1RGWVRAVHAK7DE" hidden="1">#REF!</x:definedName>
    <x:definedName name="BExOGXO9JE5XSE9GC3I6O21UEKAO" localSheetId="20" hidden="1">#REF!</x:definedName>
    <x:definedName name="BExOGXO9JE5XSE9GC3I6O21UEKAO" hidden="1">#REF!</x:definedName>
    <x:definedName name="BExOH9ICZ13C1LAW8OTYTR9S7ZP3" localSheetId="20" hidden="1">#REF!</x:definedName>
    <x:definedName name="BExOH9ICZ13C1LAW8OTYTR9S7ZP3" hidden="1">#REF!</x:definedName>
    <x:definedName name="BExOHCI9MFNF9Y2P8D4LJGJ5B5CB" localSheetId="20" hidden="1">#REF!</x:definedName>
    <x:definedName name="BExOHCI9MFNF9Y2P8D4LJGJ5B5CB" hidden="1">#REF!</x:definedName>
    <x:definedName name="BExOHL75H3OT4WAKKPUXIVXWFVDS" localSheetId="20" hidden="1">#REF!</x:definedName>
    <x:definedName name="BExOHL75H3OT4WAKKPUXIVXWFVDS" hidden="1">#REF!</x:definedName>
    <x:definedName name="BExOHLHXXJL6363CC082M9M5VVXQ" localSheetId="20" hidden="1">#REF!</x:definedName>
    <x:definedName name="BExOHLHXXJL6363CC082M9M5VVXQ" hidden="1">#REF!</x:definedName>
    <x:definedName name="BExOHNAO5UDXSO73BK2ARHWKS90Y" localSheetId="20" hidden="1">#REF!</x:definedName>
    <x:definedName name="BExOHNAO5UDXSO73BK2ARHWKS90Y" hidden="1">#REF!</x:definedName>
    <x:definedName name="BExOHNLFZGEVXCTJ9CWMJJS7C98A" localSheetId="20" hidden="1">#REF!</x:definedName>
    <x:definedName name="BExOHNLFZGEVXCTJ9CWMJJS7C98A" hidden="1">#REF!</x:definedName>
    <x:definedName name="BExOHR1G1I9A9CI1HG94EWBLWNM2" localSheetId="20" hidden="1">#REF!</x:definedName>
    <x:definedName name="BExOHR1G1I9A9CI1HG94EWBLWNM2" hidden="1">#REF!</x:definedName>
    <x:definedName name="BExOHTQPP8LQ98L6PYUI6QW08YID" localSheetId="20" hidden="1">#REF!</x:definedName>
    <x:definedName name="BExOHTQPP8LQ98L6PYUI6QW08YID" hidden="1">#REF!</x:definedName>
    <x:definedName name="BExOHX6Q6NJI793PGX59O5EKTP4G" localSheetId="20" hidden="1">#REF!</x:definedName>
    <x:definedName name="BExOHX6Q6NJI793PGX59O5EKTP4G" hidden="1">#REF!</x:definedName>
    <x:definedName name="BExOI5VMTHH7Y8MQQ1N635CHYI0P" localSheetId="20" hidden="1">#REF!</x:definedName>
    <x:definedName name="BExOI5VMTHH7Y8MQQ1N635CHYI0P" hidden="1">#REF!</x:definedName>
    <x:definedName name="BExOIEVCP4Y6VDS23AK84MCYYHRT" localSheetId="20" hidden="1">#REF!</x:definedName>
    <x:definedName name="BExOIEVCP4Y6VDS23AK84MCYYHRT" hidden="1">#REF!</x:definedName>
    <x:definedName name="BExOIHPQIXR0NDR5WD01BZKPKEO3" localSheetId="20" hidden="1">#REF!</x:definedName>
    <x:definedName name="BExOIHPQIXR0NDR5WD01BZKPKEO3" hidden="1">#REF!</x:definedName>
    <x:definedName name="BExOIK437LIDQQW9LPBD4ZIP504X" localSheetId="20" hidden="1">#REF!</x:definedName>
    <x:definedName name="BExOIK437LIDQQW9LPBD4ZIP504X" hidden="1">#REF!</x:definedName>
    <x:definedName name="BExOIM7L0Z3LSII9P7ZTV4KJ8RMA" localSheetId="20" hidden="1">#REF!</x:definedName>
    <x:definedName name="BExOIM7L0Z3LSII9P7ZTV4KJ8RMA" hidden="1">#REF!</x:definedName>
    <x:definedName name="BExOIRR9MU1G575D1ZA3HFPLOPHO" localSheetId="20" hidden="1">#REF!</x:definedName>
    <x:definedName name="BExOIRR9MU1G575D1ZA3HFPLOPHO" hidden="1">#REF!</x:definedName>
    <x:definedName name="BExOIWJVMJ6MG6JC4SPD1L00OHU1" localSheetId="20" hidden="1">#REF!</x:definedName>
    <x:definedName name="BExOIWJVMJ6MG6JC4SPD1L00OHU1" hidden="1">#REF!</x:definedName>
    <x:definedName name="BExOIYCN8Z4JK3OOG86KYUCV0ME8" localSheetId="20" hidden="1">#REF!</x:definedName>
    <x:definedName name="BExOIYCN8Z4JK3OOG86KYUCV0ME8" hidden="1">#REF!</x:definedName>
    <x:definedName name="BExOJ1HV93EOH7BOVAII53VPS2G2" localSheetId="20" hidden="1">#REF!</x:definedName>
    <x:definedName name="BExOJ1HV93EOH7BOVAII53VPS2G2" hidden="1">#REF!</x:definedName>
    <x:definedName name="BExOJ3AKZ9BCBZT3KD8WMSLK6MN2" localSheetId="20" hidden="1">#REF!</x:definedName>
    <x:definedName name="BExOJ3AKZ9BCBZT3KD8WMSLK6MN2" hidden="1">#REF!</x:definedName>
    <x:definedName name="BExOJ3FWAWMR29DR11VER2OQPUJT" localSheetId="20" hidden="1">#REF!</x:definedName>
    <x:definedName name="BExOJ3FWAWMR29DR11VER2OQPUJT" hidden="1">#REF!</x:definedName>
    <x:definedName name="BExOJ7XQK71I4YZDD29AKOOWZ47E" localSheetId="20" hidden="1">#REF!</x:definedName>
    <x:definedName name="BExOJ7XQK71I4YZDD29AKOOWZ47E" hidden="1">#REF!</x:definedName>
    <x:definedName name="BExOJM0W6XGSW5MXPTTX0GNF6SFT" localSheetId="20" hidden="1">#REF!</x:definedName>
    <x:definedName name="BExOJM0W6XGSW5MXPTTX0GNF6SFT" hidden="1">#REF!</x:definedName>
    <x:definedName name="BExOJXEUJJ9SYRJXKYYV2NCCDT2R" localSheetId="20" hidden="1">#REF!</x:definedName>
    <x:definedName name="BExOJXEUJJ9SYRJXKYYV2NCCDT2R" hidden="1">#REF!</x:definedName>
    <x:definedName name="BExOK0EQYM9JUMAGWOUN7QDH7VMZ" localSheetId="20" hidden="1">#REF!</x:definedName>
    <x:definedName name="BExOK0EQYM9JUMAGWOUN7QDH7VMZ" hidden="1">#REF!</x:definedName>
    <x:definedName name="BExOK4WM9O7QNG6O57FOASI5QSN1" localSheetId="20" hidden="1">#REF!</x:definedName>
    <x:definedName name="BExOK4WM9O7QNG6O57FOASI5QSN1" hidden="1">#REF!</x:definedName>
    <x:definedName name="BExOK6EKT2189GVNUAT82OZYA3XB" localSheetId="20" hidden="1">#REF!</x:definedName>
    <x:definedName name="BExOK6EKT2189GVNUAT82OZYA3XB" hidden="1">#REF!</x:definedName>
    <x:definedName name="BExOKFUDO7FXT8ZXISPIKAJYI0CO" localSheetId="20" hidden="1">#REF!</x:definedName>
    <x:definedName name="BExOKFUDO7FXT8ZXISPIKAJYI0CO" hidden="1">#REF!</x:definedName>
    <x:definedName name="BExOKI3C3DWTNF6PRKG2XY34A3JA" localSheetId="20" hidden="1">#REF!</x:definedName>
    <x:definedName name="BExOKI3C3DWTNF6PRKG2XY34A3JA" hidden="1">#REF!</x:definedName>
    <x:definedName name="BExOKKHOPWUVRJGQJ5ONR2U40JX8" localSheetId="20" hidden="1">#REF!</x:definedName>
    <x:definedName name="BExOKKHOPWUVRJGQJ5ONR2U40JX8" hidden="1">#REF!</x:definedName>
    <x:definedName name="BExOKTXMJP351VXKH8VT6SXUNIMF" localSheetId="20" hidden="1">#REF!</x:definedName>
    <x:definedName name="BExOKTXMJP351VXKH8VT6SXUNIMF" hidden="1">#REF!</x:definedName>
    <x:definedName name="BExOKU8GMLOCNVORDE329819XN67" localSheetId="20" hidden="1">#REF!</x:definedName>
    <x:definedName name="BExOKU8GMLOCNVORDE329819XN67" hidden="1">#REF!</x:definedName>
    <x:definedName name="BExOL0Z3Z7IAMHPB91EO2MF49U57" localSheetId="20" hidden="1">#REF!</x:definedName>
    <x:definedName name="BExOL0Z3Z7IAMHPB91EO2MF49U57" hidden="1">#REF!</x:definedName>
    <x:definedName name="BExOL7KH12VAR0LG741SIOJTLWFD" localSheetId="20" hidden="1">#REF!</x:definedName>
    <x:definedName name="BExOL7KH12VAR0LG741SIOJTLWFD" hidden="1">#REF!</x:definedName>
    <x:definedName name="BExOLICXFHJLILCJVFMJE5MGGWKR" localSheetId="20" hidden="1">#REF!</x:definedName>
    <x:definedName name="BExOLICXFHJLILCJVFMJE5MGGWKR" hidden="1">#REF!</x:definedName>
    <x:definedName name="BExOLOI0WJS3QC12I3ISL0D9AWOF" localSheetId="20" hidden="1">#REF!</x:definedName>
    <x:definedName name="BExOLOI0WJS3QC12I3ISL0D9AWOF" hidden="1">#REF!</x:definedName>
    <x:definedName name="BExOLUCCA6OM4TBUAJHS6O1UU6TO" localSheetId="20" hidden="1">#REF!</x:definedName>
    <x:definedName name="BExOLUCCA6OM4TBUAJHS6O1UU6TO" hidden="1">#REF!</x:definedName>
    <x:definedName name="BExOLYZNG5RBD0BTS1OEZJNU92Q5" localSheetId="20" hidden="1">#REF!</x:definedName>
    <x:definedName name="BExOLYZNG5RBD0BTS1OEZJNU92Q5" hidden="1">#REF!</x:definedName>
    <x:definedName name="BExOM3HIJ3UZPOKJI68KPBJAHPDC" localSheetId="20" hidden="1">#REF!</x:definedName>
    <x:definedName name="BExOM3HIJ3UZPOKJI68KPBJAHPDC" hidden="1">#REF!</x:definedName>
    <x:definedName name="BExOM8VPAS5WZAM0QNYW8ZY56VAP" localSheetId="20" hidden="1">#REF!</x:definedName>
    <x:definedName name="BExOM8VPAS5WZAM0QNYW8ZY56VAP" hidden="1">#REF!</x:definedName>
    <x:definedName name="BExOMKPURE33YQ3K1JG9NVQD4W49" localSheetId="20" hidden="1">#REF!</x:definedName>
    <x:definedName name="BExOMKPURE33YQ3K1JG9NVQD4W49" hidden="1">#REF!</x:definedName>
    <x:definedName name="BExOMP7NGCLUNFK50QD2LPKRG078" localSheetId="20" hidden="1">#REF!</x:definedName>
    <x:definedName name="BExOMP7NGCLUNFK50QD2LPKRG078" hidden="1">#REF!</x:definedName>
    <x:definedName name="BExOMU0A6XMY48SZRYL4WQZD13BI" localSheetId="20" hidden="1">#REF!</x:definedName>
    <x:definedName name="BExOMU0A6XMY48SZRYL4WQZD13BI" hidden="1">#REF!</x:definedName>
    <x:definedName name="BExOMVT0HSNC59DJP4CLISASGHKL" localSheetId="20" hidden="1">#REF!</x:definedName>
    <x:definedName name="BExOMVT0HSNC59DJP4CLISASGHKL" hidden="1">#REF!</x:definedName>
    <x:definedName name="BExON0AX35F2SI0UCVMGWGVIUNI3" localSheetId="20" hidden="1">#REF!</x:definedName>
    <x:definedName name="BExON0AX35F2SI0UCVMGWGVIUNI3" hidden="1">#REF!</x:definedName>
    <x:definedName name="BExON41U4296DV3DPG6I5EF3OEYF" localSheetId="20" hidden="1">#REF!</x:definedName>
    <x:definedName name="BExON41U4296DV3DPG6I5EF3OEYF" hidden="1">#REF!</x:definedName>
    <x:definedName name="BExONB3A7CO4YD8RB41PHC93BQ9M" localSheetId="20" hidden="1">#REF!</x:definedName>
    <x:definedName name="BExONB3A7CO4YD8RB41PHC93BQ9M" hidden="1">#REF!</x:definedName>
    <x:definedName name="BExONDSE2SJ2Q00MS22HA9D59305" localSheetId="20" hidden="1">#REF!</x:definedName>
    <x:definedName name="BExONDSE2SJ2Q00MS22HA9D59305" hidden="1">#REF!</x:definedName>
    <x:definedName name="BExONFQH6UUXF8V0GI4BRIST9RFO" localSheetId="20" hidden="1">#REF!</x:definedName>
    <x:definedName name="BExONFQH6UUXF8V0GI4BRIST9RFO" hidden="1">#REF!</x:definedName>
    <x:definedName name="BExONIL31DZWU7IFVN3VV0XTXJA1" localSheetId="20" hidden="1">#REF!</x:definedName>
    <x:definedName name="BExONIL31DZWU7IFVN3VV0XTXJA1" hidden="1">#REF!</x:definedName>
    <x:definedName name="BExONJ1BU17R0F5A2UP1UGJBOGKS" localSheetId="20" hidden="1">#REF!</x:definedName>
    <x:definedName name="BExONJ1BU17R0F5A2UP1UGJBOGKS" hidden="1">#REF!</x:definedName>
    <x:definedName name="BExONNZ9VMHVX3J6NLNJY7KZA61O" localSheetId="20" hidden="1">#REF!</x:definedName>
    <x:definedName name="BExONNZ9VMHVX3J6NLNJY7KZA61O" hidden="1">#REF!</x:definedName>
    <x:definedName name="BExONRQ1BAA4F3TXP2MYQ4YCZ09S" localSheetId="20" hidden="1">#REF!</x:definedName>
    <x:definedName name="BExONRQ1BAA4F3TXP2MYQ4YCZ09S" hidden="1">#REF!</x:definedName>
    <x:definedName name="BExOO0EYS79NAIW0WEELRXCYS9GK" localSheetId="9" hidden="1">#REF!</x:definedName>
    <x:definedName name="BExOO0EYS79NAIW0WEELRXCYS9GK" localSheetId="20" hidden="1">#REF!</x:definedName>
    <x:definedName name="BExOO0EYS79NAIW0WEELRXCYS9GK" hidden="1">#REF!</x:definedName>
    <x:definedName name="BExOO1WWIZSGB0YTGKESB45TSVMZ" localSheetId="15" hidden="1">#REF!</x:definedName>
    <x:definedName name="BExOO1WWIZSGB0YTGKESB45TSVMZ" localSheetId="16" hidden="1">#REF!</x:definedName>
    <x:definedName name="BExOO1WWIZSGB0YTGKESB45TSVMZ" localSheetId="17" hidden="1">#REF!</x:definedName>
    <x:definedName name="BExOO1WWIZSGB0YTGKESB45TSVMZ" localSheetId="20" hidden="1">#REF!</x:definedName>
    <x:definedName name="BExOO1WWIZSGB0YTGKESB45TSVMZ" hidden="1">#REF!</x:definedName>
    <x:definedName name="BExOO4B8FPAFYPHCTYTX37P1TQM5" localSheetId="17" hidden="1">#REF!</x:definedName>
    <x:definedName name="BExOO4B8FPAFYPHCTYTX37P1TQM5" localSheetId="20" hidden="1">#REF!</x:definedName>
    <x:definedName name="BExOO4B8FPAFYPHCTYTX37P1TQM5" hidden="1">#REF!</x:definedName>
    <x:definedName name="BExOO5D2QZREOU0YQCGPBXBS4YQ1" localSheetId="17" hidden="1">#REF!</x:definedName>
    <x:definedName name="BExOO5D2QZREOU0YQCGPBXBS4YQ1" localSheetId="20" hidden="1">#REF!</x:definedName>
    <x:definedName name="BExOO5D2QZREOU0YQCGPBXBS4YQ1" hidden="1">#REF!</x:definedName>
    <x:definedName name="BExOO6ERU9G120RGLKYWC09LZ5RE" localSheetId="20" hidden="1">#REF!</x:definedName>
    <x:definedName name="BExOO6ERU9G120RGLKYWC09LZ5RE" hidden="1">#REF!</x:definedName>
    <x:definedName name="BExOO824YWJ12GSXLC07K7266C14" localSheetId="20" hidden="1">#REF!</x:definedName>
    <x:definedName name="BExOO824YWJ12GSXLC07K7266C14" hidden="1">#REF!</x:definedName>
    <x:definedName name="BExOOIULUDOJRMYABWV5CCL906X6" localSheetId="20" hidden="1">#REF!</x:definedName>
    <x:definedName name="BExOOIULUDOJRMYABWV5CCL906X6" hidden="1">#REF!</x:definedName>
    <x:definedName name="BExOOLE93DKM88V3PQ8ELSMZCHUA" localSheetId="20" hidden="1">#REF!</x:definedName>
    <x:definedName name="BExOOLE93DKM88V3PQ8ELSMZCHUA" hidden="1">#REF!</x:definedName>
    <x:definedName name="BExOOTN0KTXJCL7E476XBN1CJ553" localSheetId="20" hidden="1">#REF!</x:definedName>
    <x:definedName name="BExOOTN0KTXJCL7E476XBN1CJ553" hidden="1">#REF!</x:definedName>
    <x:definedName name="BExOP9DEBV5W5P4Q25J3XCJBP5S9" localSheetId="20" hidden="1">#REF!</x:definedName>
    <x:definedName name="BExOP9DEBV5W5P4Q25J3XCJBP5S9" hidden="1">#REF!</x:definedName>
    <x:definedName name="BExOPFNYRBL0BFM23LZBJTADNOE4" localSheetId="20" hidden="1">#REF!</x:definedName>
    <x:definedName name="BExOPFNYRBL0BFM23LZBJTADNOE4" hidden="1">#REF!</x:definedName>
    <x:definedName name="BExOPINVFSIZMCVT9YGT2AODVCX3" localSheetId="20" hidden="1">#REF!</x:definedName>
    <x:definedName name="BExOPINVFSIZMCVT9YGT2AODVCX3" hidden="1">#REF!</x:definedName>
    <x:definedName name="BExOQ1JN4SAC44RTMZIGHSW023WA" localSheetId="20" hidden="1">#REF!</x:definedName>
    <x:definedName name="BExOQ1JN4SAC44RTMZIGHSW023WA" hidden="1">#REF!</x:definedName>
    <x:definedName name="BExOQ256YMF115DJL3KBPNKABJ90" localSheetId="20" hidden="1">#REF!</x:definedName>
    <x:definedName name="BExOQ256YMF115DJL3KBPNKABJ90" hidden="1">#REF!</x:definedName>
    <x:definedName name="BExQ19DEUOLC11IW32E2AMVZLFF1" localSheetId="20" hidden="1">#REF!</x:definedName>
    <x:definedName name="BExQ19DEUOLC11IW32E2AMVZLFF1" hidden="1">#REF!</x:definedName>
    <x:definedName name="BExQ1FD6KISGYU1JWEQ4G243ZPVD" localSheetId="20" hidden="1">#REF!</x:definedName>
    <x:definedName name="BExQ1FD6KISGYU1JWEQ4G243ZPVD" hidden="1">#REF!</x:definedName>
    <x:definedName name="BExQ1OYH5SW4PG5JI8ED4NJN4422" localSheetId="20" hidden="1">#REF!</x:definedName>
    <x:definedName name="BExQ1OYH5SW4PG5JI8ED4NJN4422" hidden="1">#REF!</x:definedName>
    <x:definedName name="BExQ29C73XR33S3668YYSYZAIHTG" localSheetId="20" hidden="1">#REF!</x:definedName>
    <x:definedName name="BExQ29C73XR33S3668YYSYZAIHTG" hidden="1">#REF!</x:definedName>
    <x:definedName name="BExQ2D8FO6F5AOMJ5FJODJ81T8C3" localSheetId="20" hidden="1">#REF!</x:definedName>
    <x:definedName name="BExQ2D8FO6F5AOMJ5FJODJ81T8C3" hidden="1">#REF!</x:definedName>
    <x:definedName name="BExQ2FS228IUDUP2023RA1D4AO4C" localSheetId="20" hidden="1">#REF!</x:definedName>
    <x:definedName name="BExQ2FS228IUDUP2023RA1D4AO4C" hidden="1">#REF!</x:definedName>
    <x:definedName name="BExQ2L0XYWLY9VPZWXYYFRIRQRJ1" localSheetId="20" hidden="1">#REF!</x:definedName>
    <x:definedName name="BExQ2L0XYWLY9VPZWXYYFRIRQRJ1" hidden="1">#REF!</x:definedName>
    <x:definedName name="BExQ2M841F5Z1BQYR8DG5FKK0LIU" localSheetId="20" hidden="1">#REF!</x:definedName>
    <x:definedName name="BExQ2M841F5Z1BQYR8DG5FKK0LIU" hidden="1">#REF!</x:definedName>
    <x:definedName name="BExQ2V7SO1UTLMJ1NFVRKDOOQAP2" localSheetId="20" hidden="1">#REF!</x:definedName>
    <x:definedName name="BExQ2V7SO1UTLMJ1NFVRKDOOQAP2" hidden="1">#REF!</x:definedName>
    <x:definedName name="BExQ300G8I8TK45A0MVHV15422EU" localSheetId="20" hidden="1">#REF!</x:definedName>
    <x:definedName name="BExQ300G8I8TK45A0MVHV15422EU" hidden="1">#REF!</x:definedName>
    <x:definedName name="BExQ39R28MXSG2SEV956F0KZ20AN" localSheetId="20" hidden="1">#REF!</x:definedName>
    <x:definedName name="BExQ39R28MXSG2SEV956F0KZ20AN" hidden="1">#REF!</x:definedName>
    <x:definedName name="BExQ3D1P3M5Z3HLMEZ17E0BLEE4U" localSheetId="20" hidden="1">#REF!</x:definedName>
    <x:definedName name="BExQ3D1P3M5Z3HLMEZ17E0BLEE4U" hidden="1">#REF!</x:definedName>
    <x:definedName name="BExQ3D1PQ0OOWP5T1D37RLPA9BFX" localSheetId="20" hidden="1">#REF!</x:definedName>
    <x:definedName name="BExQ3D1PQ0OOWP5T1D37RLPA9BFX" hidden="1">#REF!</x:definedName>
    <x:definedName name="BExQ3LW3GD5LUIS2HB4C1TEJJP2P" localSheetId="20" hidden="1">#REF!</x:definedName>
    <x:definedName name="BExQ3LW3GD5LUIS2HB4C1TEJJP2P" hidden="1">#REF!</x:definedName>
    <x:definedName name="BExQ3O4W7QF8BOXTUT4IOGF6YKUD" localSheetId="20" hidden="1">#REF!</x:definedName>
    <x:definedName name="BExQ3O4W7QF8BOXTUT4IOGF6YKUD" hidden="1">#REF!</x:definedName>
    <x:definedName name="BExQ3PXOWSN8561ZR8IEY8ZASI3B" localSheetId="20" hidden="1">#REF!</x:definedName>
    <x:definedName name="BExQ3PXOWSN8561ZR8IEY8ZASI3B" hidden="1">#REF!</x:definedName>
    <x:definedName name="BExQ3TZF04IPY0B0UG9CQQ5736UA" localSheetId="20" hidden="1">#REF!</x:definedName>
    <x:definedName name="BExQ3TZF04IPY0B0UG9CQQ5736UA" hidden="1">#REF!</x:definedName>
    <x:definedName name="BExQ42IU9MNDYLODP41DL6YTZMAR" localSheetId="20" hidden="1">#REF!</x:definedName>
    <x:definedName name="BExQ42IU9MNDYLODP41DL6YTZMAR" hidden="1">#REF!</x:definedName>
    <x:definedName name="BExQ452HF7N1HYPXJXQ8WD6SOWUV" localSheetId="20" hidden="1">#REF!</x:definedName>
    <x:definedName name="BExQ452HF7N1HYPXJXQ8WD6SOWUV" hidden="1">#REF!</x:definedName>
    <x:definedName name="BExQ499KBJ5W7A1G293A0K14EVQB" localSheetId="20" hidden="1">#REF!</x:definedName>
    <x:definedName name="BExQ499KBJ5W7A1G293A0K14EVQB" hidden="1">#REF!</x:definedName>
    <x:definedName name="BExQ4BTBSHPHVEDRCXC2ROW8PLFC" localSheetId="20" hidden="1">#REF!</x:definedName>
    <x:definedName name="BExQ4BTBSHPHVEDRCXC2ROW8PLFC" hidden="1">#REF!</x:definedName>
    <x:definedName name="BExQ4DGKF54SRKQUTUT4B1CZSS62" localSheetId="20" hidden="1">#REF!</x:definedName>
    <x:definedName name="BExQ4DGKF54SRKQUTUT4B1CZSS62" hidden="1">#REF!</x:definedName>
    <x:definedName name="BExQ4FV23PRA8ZOTVPNAWYTCYRR2" localSheetId="20" hidden="1">#REF!</x:definedName>
    <x:definedName name="BExQ4FV23PRA8ZOTVPNAWYTCYRR2" hidden="1">#REF!</x:definedName>
    <x:definedName name="BExQ4KSYQQLLYN7NYUBF7WND3ACX" localSheetId="20" hidden="1">#REF!</x:definedName>
    <x:definedName name="BExQ4KSYQQLLYN7NYUBF7WND3ACX" hidden="1">#REF!</x:definedName>
    <x:definedName name="BExQ4T74LQ5PYTV1MUQUW75A4BDY" localSheetId="20" hidden="1">#REF!</x:definedName>
    <x:definedName name="BExQ4T74LQ5PYTV1MUQUW75A4BDY" hidden="1">#REF!</x:definedName>
    <x:definedName name="BExQ4XJHD7EJCNH7S1MJDZJ2MNWG" localSheetId="20" hidden="1">#REF!</x:definedName>
    <x:definedName name="BExQ4XJHD7EJCNH7S1MJDZJ2MNWG" hidden="1">#REF!</x:definedName>
    <x:definedName name="BExQ5039ZCEWBUJHU682G4S89J03" localSheetId="20" hidden="1">#REF!</x:definedName>
    <x:definedName name="BExQ5039ZCEWBUJHU682G4S89J03" hidden="1">#REF!</x:definedName>
    <x:definedName name="BExQ56Z9W6YHZHRXOFFI8EFA7CDI" localSheetId="20" hidden="1">#REF!</x:definedName>
    <x:definedName name="BExQ56Z9W6YHZHRXOFFI8EFA7CDI" hidden="1">#REF!</x:definedName>
    <x:definedName name="BExQ5DQ4DQOLJ6KAS500VUBF9OTL" localSheetId="20" hidden="1">#REF!</x:definedName>
    <x:definedName name="BExQ5DQ4DQOLJ6KAS500VUBF9OTL" hidden="1">#REF!</x:definedName>
    <x:definedName name="BExQ5DVF3U6CH0PO809ZFLIE9A0F" localSheetId="9" hidden="1">#REF!</x:definedName>
    <x:definedName name="BExQ5DVF3U6CH0PO809ZFLIE9A0F" localSheetId="20" hidden="1">#REF!</x:definedName>
    <x:definedName name="BExQ5DVF3U6CH0PO809ZFLIE9A0F" hidden="1">#REF!</x:definedName>
    <x:definedName name="BExQ5IO89JL1G3PO02VX1LHZHLZ1" localSheetId="15" hidden="1">#REF!</x:definedName>
    <x:definedName name="BExQ5IO89JL1G3PO02VX1LHZHLZ1" localSheetId="16" hidden="1">#REF!</x:definedName>
    <x:definedName name="BExQ5IO89JL1G3PO02VX1LHZHLZ1" localSheetId="17" hidden="1">#REF!</x:definedName>
    <x:definedName name="BExQ5IO89JL1G3PO02VX1LHZHLZ1" localSheetId="20" hidden="1">#REF!</x:definedName>
    <x:definedName name="BExQ5IO89JL1G3PO02VX1LHZHLZ1" hidden="1">#REF!</x:definedName>
    <x:definedName name="BExQ5KX3Z668H1KUCKZ9J24HUQ1F" localSheetId="17" hidden="1">#REF!</x:definedName>
    <x:definedName name="BExQ5KX3Z668H1KUCKZ9J24HUQ1F" localSheetId="20" hidden="1">#REF!</x:definedName>
    <x:definedName name="BExQ5KX3Z668H1KUCKZ9J24HUQ1F" hidden="1">#REF!</x:definedName>
    <x:definedName name="BExQ5SPMSOCJYLAY20NB5A6O32RE" localSheetId="17" hidden="1">#REF!</x:definedName>
    <x:definedName name="BExQ5SPMSOCJYLAY20NB5A6O32RE" localSheetId="20" hidden="1">#REF!</x:definedName>
    <x:definedName name="BExQ5SPMSOCJYLAY20NB5A6O32RE" hidden="1">#REF!</x:definedName>
    <x:definedName name="BExQ5UICMGTMK790KTLK49MAGXRC" localSheetId="20" hidden="1">#REF!</x:definedName>
    <x:definedName name="BExQ5UICMGTMK790KTLK49MAGXRC" hidden="1">#REF!</x:definedName>
    <x:definedName name="BExQ5UID6Y8WYNRD669UN70IZT91" localSheetId="20" hidden="1">#REF!</x:definedName>
    <x:definedName name="BExQ5UID6Y8WYNRD669UN70IZT91" hidden="1">#REF!</x:definedName>
    <x:definedName name="BExQ5VEOVW4SMWTX520KZ3TVUW0I" localSheetId="20" hidden="1">#REF!</x:definedName>
    <x:definedName name="BExQ5VEOVW4SMWTX520KZ3TVUW0I" hidden="1">#REF!</x:definedName>
    <x:definedName name="BExQ5VEQEIJO7YY80OJTA3XRQYJ9" localSheetId="20" hidden="1">#REF!</x:definedName>
    <x:definedName name="BExQ5VEQEIJO7YY80OJTA3XRQYJ9" hidden="1">#REF!</x:definedName>
    <x:definedName name="BExQ5Y3SSM2ICJCUN3XZ10VMPD4D" localSheetId="20" hidden="1">#REF!</x:definedName>
    <x:definedName name="BExQ5Y3SSM2ICJCUN3XZ10VMPD4D" hidden="1">#REF!</x:definedName>
    <x:definedName name="BExQ5YUUK9FD0QGTY4WD0W90O7OL" localSheetId="20" hidden="1">#REF!</x:definedName>
    <x:definedName name="BExQ5YUUK9FD0QGTY4WD0W90O7OL" hidden="1">#REF!</x:definedName>
    <x:definedName name="BExQ631QZYS8VO7HE6HNP34CEOR2" localSheetId="20" hidden="1">#REF!</x:definedName>
    <x:definedName name="BExQ631QZYS8VO7HE6HNP34CEOR2" hidden="1">#REF!</x:definedName>
    <x:definedName name="BExQ63793YQ9BH7JLCNRIATIGTRG" localSheetId="20" hidden="1">#REF!</x:definedName>
    <x:definedName name="BExQ63793YQ9BH7JLCNRIATIGTRG" hidden="1">#REF!</x:definedName>
    <x:definedName name="BExQ6CN1EF2UPZ57ZYMGK8TUJQSS" localSheetId="20" hidden="1">#REF!</x:definedName>
    <x:definedName name="BExQ6CN1EF2UPZ57ZYMGK8TUJQSS" hidden="1">#REF!</x:definedName>
    <x:definedName name="BExQ6M2YXJ8AMRJF3QGHC40ADAHZ" localSheetId="20" hidden="1">#REF!</x:definedName>
    <x:definedName name="BExQ6M2YXJ8AMRJF3QGHC40ADAHZ" hidden="1">#REF!</x:definedName>
    <x:definedName name="BExQ6M8APM0TVP9WQAFVTB8N0NXA" localSheetId="20" hidden="1">#REF!</x:definedName>
    <x:definedName name="BExQ6M8APM0TVP9WQAFVTB8N0NXA" hidden="1">#REF!</x:definedName>
    <x:definedName name="BExQ6M8B0X44N9TV56ATUVHGDI00" localSheetId="20" hidden="1">#REF!</x:definedName>
    <x:definedName name="BExQ6M8B0X44N9TV56ATUVHGDI00" hidden="1">#REF!</x:definedName>
    <x:definedName name="BExQ6POH065GV0I74XXVD0VUPBJW" localSheetId="20" hidden="1">#REF!</x:definedName>
    <x:definedName name="BExQ6POH065GV0I74XXVD0VUPBJW" hidden="1">#REF!</x:definedName>
    <x:definedName name="BExQ6R0YG1HMF8DVPFMIHIOUSMVE" localSheetId="20" hidden="1">#REF!</x:definedName>
    <x:definedName name="BExQ6R0YG1HMF8DVPFMIHIOUSMVE" hidden="1">#REF!</x:definedName>
    <x:definedName name="BExQ6WV9KPSMXPPLGZ3KK4WNYTHU" localSheetId="20" hidden="1">#REF!</x:definedName>
    <x:definedName name="BExQ6WV9KPSMXPPLGZ3KK4WNYTHU" hidden="1">#REF!</x:definedName>
    <x:definedName name="BExQ6Z48UU3475XVS5MSB61Y2LTN" localSheetId="9" hidden="1">#REF!</x:definedName>
    <x:definedName name="BExQ6Z48UU3475XVS5MSB61Y2LTN" localSheetId="20" hidden="1">#REF!</x:definedName>
    <x:definedName name="BExQ6Z48UU3475XVS5MSB61Y2LTN" hidden="1">#REF!</x:definedName>
    <x:definedName name="BExQ783XTMM2A9I3UKCFWJH1PP2N" localSheetId="15" hidden="1">#REF!</x:definedName>
    <x:definedName name="BExQ783XTMM2A9I3UKCFWJH1PP2N" localSheetId="16" hidden="1">#REF!</x:definedName>
    <x:definedName name="BExQ783XTMM2A9I3UKCFWJH1PP2N" localSheetId="17" hidden="1">#REF!</x:definedName>
    <x:definedName name="BExQ783XTMM2A9I3UKCFWJH1PP2N" localSheetId="20" hidden="1">#REF!</x:definedName>
    <x:definedName name="BExQ783XTMM2A9I3UKCFWJH1PP2N" hidden="1">#REF!</x:definedName>
    <x:definedName name="BExQ79LX01ZPQB8EGD1ZHR2VK2H3" localSheetId="17" hidden="1">#REF!</x:definedName>
    <x:definedName name="BExQ79LX01ZPQB8EGD1ZHR2VK2H3" localSheetId="20" hidden="1">#REF!</x:definedName>
    <x:definedName name="BExQ79LX01ZPQB8EGD1ZHR2VK2H3" hidden="1">#REF!</x:definedName>
    <x:definedName name="BExQ7AT1ON4L7W584EXCOXCQ8AF8" localSheetId="17" hidden="1">#REF!</x:definedName>
    <x:definedName name="BExQ7AT1ON4L7W584EXCOXCQ8AF8" localSheetId="20" hidden="1">#REF!</x:definedName>
    <x:definedName name="BExQ7AT1ON4L7W584EXCOXCQ8AF8" hidden="1">#REF!</x:definedName>
    <x:definedName name="BExQ7B3V9MGDK2OIJ61XXFBFLJFZ" localSheetId="20" hidden="1">#REF!</x:definedName>
    <x:definedName name="BExQ7B3V9MGDK2OIJ61XXFBFLJFZ" hidden="1">#REF!</x:definedName>
    <x:definedName name="BExQ7CB046NVPF9ZXDGA7OXOLSLX" localSheetId="20" hidden="1">#REF!</x:definedName>
    <x:definedName name="BExQ7CB046NVPF9ZXDGA7OXOLSLX" hidden="1">#REF!</x:definedName>
    <x:definedName name="BExQ7IWDCGGOO1HTJ97YGO1CK3R9" localSheetId="20" hidden="1">#REF!</x:definedName>
    <x:definedName name="BExQ7IWDCGGOO1HTJ97YGO1CK3R9" hidden="1">#REF!</x:definedName>
    <x:definedName name="BExQ7JNFIEGS2HKNBALH3Q2N5G7Z" localSheetId="20" hidden="1">#REF!</x:definedName>
    <x:definedName name="BExQ7JNFIEGS2HKNBALH3Q2N5G7Z" hidden="1">#REF!</x:definedName>
    <x:definedName name="BExQ7MY3U2Z1IZ71U5LJUD00VVB4" localSheetId="20" hidden="1">#REF!</x:definedName>
    <x:definedName name="BExQ7MY3U2Z1IZ71U5LJUD00VVB4" hidden="1">#REF!</x:definedName>
    <x:definedName name="BExQ7NJJ5I2EFVEHCKSRF7BAOJX8" localSheetId="20" hidden="1">#REF!</x:definedName>
    <x:definedName name="BExQ7NJJ5I2EFVEHCKSRF7BAOJX8" hidden="1">#REF!</x:definedName>
    <x:definedName name="BExQ7OLEEXKKDJBY2RBEALGCVGC3" localSheetId="20" hidden="1">#REF!</x:definedName>
    <x:definedName name="BExQ7OLEEXKKDJBY2RBEALGCVGC3" hidden="1">#REF!</x:definedName>
    <x:definedName name="BExQ7XL2Q1GVUFL1F9KK0K0EXMWG" localSheetId="20" hidden="1">#REF!</x:definedName>
    <x:definedName name="BExQ7XL2Q1GVUFL1F9KK0K0EXMWG" hidden="1">#REF!</x:definedName>
    <x:definedName name="BExQ804OMLOOLGJAZ76PFIUFBWIX" localSheetId="20" hidden="1">#REF!</x:definedName>
    <x:definedName name="BExQ804OMLOOLGJAZ76PFIUFBWIX" hidden="1">#REF!</x:definedName>
    <x:definedName name="BExQ834L4O72YNJYUPLVXEJ7K3BU" localSheetId="20" hidden="1">#REF!</x:definedName>
    <x:definedName name="BExQ834L4O72YNJYUPLVXEJ7K3BU" hidden="1">#REF!</x:definedName>
    <x:definedName name="BExQ8469L3ZRZ3KYZPYMSJIDL7Y5" localSheetId="20" hidden="1">#REF!</x:definedName>
    <x:definedName name="BExQ8469L3ZRZ3KYZPYMSJIDL7Y5" hidden="1">#REF!</x:definedName>
    <x:definedName name="BExQ84MJB94HL3BWRN50M4NCB6Z0" localSheetId="20" hidden="1">#REF!</x:definedName>
    <x:definedName name="BExQ84MJB94HL3BWRN50M4NCB6Z0" hidden="1">#REF!</x:definedName>
    <x:definedName name="BExQ8583ZE00NW7T9OF11OT9IA14" localSheetId="20" hidden="1">#REF!</x:definedName>
    <x:definedName name="BExQ8583ZE00NW7T9OF11OT9IA14" hidden="1">#REF!</x:definedName>
    <x:definedName name="BExQ8A0RPE3IMIFIZLUE7KD2N21W" localSheetId="20" hidden="1">#REF!</x:definedName>
    <x:definedName name="BExQ8A0RPE3IMIFIZLUE7KD2N21W" hidden="1">#REF!</x:definedName>
    <x:definedName name="BExQ8ABK6H1ADV2R2OYT8NFFYG2N" localSheetId="20" hidden="1">#REF!</x:definedName>
    <x:definedName name="BExQ8ABK6H1ADV2R2OYT8NFFYG2N" hidden="1">#REF!</x:definedName>
    <x:definedName name="BExQ8DM90XJ6GCJIK9LC5O82I2TJ" localSheetId="20" hidden="1">#REF!</x:definedName>
    <x:definedName name="BExQ8DM90XJ6GCJIK9LC5O82I2TJ" hidden="1">#REF!</x:definedName>
    <x:definedName name="BExQ8DX1FNZIJVRD63724J6NDCOG" localSheetId="20" hidden="1">#REF!</x:definedName>
    <x:definedName name="BExQ8DX1FNZIJVRD63724J6NDCOG" hidden="1">#REF!</x:definedName>
    <x:definedName name="BExQ8G0K46ZORA0QVQTDI7Z8LXGF" localSheetId="20" hidden="1">#REF!</x:definedName>
    <x:definedName name="BExQ8G0K46ZORA0QVQTDI7Z8LXGF" hidden="1">#REF!</x:definedName>
    <x:definedName name="BExQ8O3WEU8HNTTGKTW5T0QSKCLP" localSheetId="20" hidden="1">#REF!</x:definedName>
    <x:definedName name="BExQ8O3WEU8HNTTGKTW5T0QSKCLP" hidden="1">#REF!</x:definedName>
    <x:definedName name="BExQ8PWMBELWDMVC65RE0VV0PKJ2" localSheetId="20" hidden="1">#REF!</x:definedName>
    <x:definedName name="BExQ8PWMBELWDMVC65RE0VV0PKJ2" hidden="1">#REF!</x:definedName>
    <x:definedName name="BExQ8XEDA0NG4CETTWK2XL8XZWLT" localSheetId="20" hidden="1">#REF!</x:definedName>
    <x:definedName name="BExQ8XEDA0NG4CETTWK2XL8XZWLT" hidden="1">#REF!</x:definedName>
    <x:definedName name="BExQ8ZCEDBOBJA3D9LDP5TU2WYGR" localSheetId="20" hidden="1">#REF!</x:definedName>
    <x:definedName name="BExQ8ZCEDBOBJA3D9LDP5TU2WYGR" hidden="1">#REF!</x:definedName>
    <x:definedName name="BExQ94LAW6MAQBWY25WTBFV5PPZJ" localSheetId="20" hidden="1">#REF!</x:definedName>
    <x:definedName name="BExQ94LAW6MAQBWY25WTBFV5PPZJ" hidden="1">#REF!</x:definedName>
    <x:definedName name="BExQ97QIPOSSRK978N8P234Y1XA4" localSheetId="20" hidden="1">#REF!</x:definedName>
    <x:definedName name="BExQ97QIPOSSRK978N8P234Y1XA4" hidden="1">#REF!</x:definedName>
    <x:definedName name="BExQ9E6FBAXTHGF3RXANFIA77GXP" localSheetId="20" hidden="1">#REF!</x:definedName>
    <x:definedName name="BExQ9E6FBAXTHGF3RXANFIA77GXP" hidden="1">#REF!</x:definedName>
    <x:definedName name="BExQ9F2YH4UUCCMQITJ475B3S3NP" localSheetId="20" hidden="1">#REF!</x:definedName>
    <x:definedName name="BExQ9F2YH4UUCCMQITJ475B3S3NP" hidden="1">#REF!</x:definedName>
    <x:definedName name="BExQ9KX9734KIAK7IMRLHCPYDHO2" localSheetId="20" hidden="1">#REF!</x:definedName>
    <x:definedName name="BExQ9KX9734KIAK7IMRLHCPYDHO2" hidden="1">#REF!</x:definedName>
    <x:definedName name="BExQ9L81FF4I7816VTPFBDWVU4CW" localSheetId="20" hidden="1">#REF!</x:definedName>
    <x:definedName name="BExQ9L81FF4I7816VTPFBDWVU4CW" hidden="1">#REF!</x:definedName>
    <x:definedName name="BExQ9M4E2ACZOWWWP1JJIQO8AHUM" localSheetId="20" hidden="1">#REF!</x:definedName>
    <x:definedName name="BExQ9M4E2ACZOWWWP1JJIQO8AHUM" hidden="1">#REF!</x:definedName>
    <x:definedName name="BExQ9R7UV4VT86NLRFAY9CP2M3CL" localSheetId="20" hidden="1">#REF!</x:definedName>
    <x:definedName name="BExQ9R7UV4VT86NLRFAY9CP2M3CL" hidden="1">#REF!</x:definedName>
    <x:definedName name="BExQ9UTANMJCK7LJ4OQMD6F2Q01L" localSheetId="20" hidden="1">#REF!</x:definedName>
    <x:definedName name="BExQ9UTANMJCK7LJ4OQMD6F2Q01L" hidden="1">#REF!</x:definedName>
    <x:definedName name="BExQ9ZLYHWABXAA9NJDW8ZS0UQ9P" localSheetId="9" hidden="1">#REF!</x:definedName>
    <x:definedName name="BExQ9ZLYHWABXAA9NJDW8ZS0UQ9P" localSheetId="20" hidden="1">#REF!</x:definedName>
    <x:definedName name="BExQ9ZLYHWABXAA9NJDW8ZS0UQ9P" hidden="1">#REF!</x:definedName>
    <x:definedName name="BExQA324HSCK40ENJUT9CS9EC71B" localSheetId="15" hidden="1">#REF!</x:definedName>
    <x:definedName name="BExQA324HSCK40ENJUT9CS9EC71B" localSheetId="16" hidden="1">#REF!</x:definedName>
    <x:definedName name="BExQA324HSCK40ENJUT9CS9EC71B" localSheetId="17" hidden="1">#REF!</x:definedName>
    <x:definedName name="BExQA324HSCK40ENJUT9CS9EC71B" localSheetId="20" hidden="1">#REF!</x:definedName>
    <x:definedName name="BExQA324HSCK40ENJUT9CS9EC71B" hidden="1">#REF!</x:definedName>
    <x:definedName name="BExQA55GY0STSNBWQCWN8E31ZXCS" localSheetId="17" hidden="1">#REF!</x:definedName>
    <x:definedName name="BExQA55GY0STSNBWQCWN8E31ZXCS" localSheetId="20" hidden="1">#REF!</x:definedName>
    <x:definedName name="BExQA55GY0STSNBWQCWN8E31ZXCS" hidden="1">#REF!</x:definedName>
    <x:definedName name="BExQA6Y7SIFO3MVYCQACIZ6YV0WS" localSheetId="17" hidden="1">#REF!</x:definedName>
    <x:definedName name="BExQA6Y7SIFO3MVYCQACIZ6YV0WS" localSheetId="20" hidden="1">#REF!</x:definedName>
    <x:definedName name="BExQA6Y7SIFO3MVYCQACIZ6YV0WS" hidden="1">#REF!</x:definedName>
    <x:definedName name="BExQA9HZIN9XEMHEEVHT99UU9Z82" localSheetId="20" hidden="1">#REF!</x:definedName>
    <x:definedName name="BExQA9HZIN9XEMHEEVHT99UU9Z82" hidden="1">#REF!</x:definedName>
    <x:definedName name="BExQAELFYH92K8CJL155181UDORO" localSheetId="20" hidden="1">#REF!</x:definedName>
    <x:definedName name="BExQAELFYH92K8CJL155181UDORO" hidden="1">#REF!</x:definedName>
    <x:definedName name="BExQAG8PP8R5NJKNQD1U4QOSD6X5" localSheetId="20" hidden="1">#REF!</x:definedName>
    <x:definedName name="BExQAG8PP8R5NJKNQD1U4QOSD6X5" hidden="1">#REF!</x:definedName>
    <x:definedName name="BExQATFG0VP9HTVNMWL5T6B3N3IP" localSheetId="20" hidden="1">#REF!</x:definedName>
    <x:definedName name="BExQATFG0VP9HTVNMWL5T6B3N3IP" hidden="1">#REF!</x:definedName>
    <x:definedName name="BExQAYDITUO5K8A2FQRB0H1O4I4E" localSheetId="20" hidden="1">#REF!</x:definedName>
    <x:definedName name="BExQAYDITUO5K8A2FQRB0H1O4I4E" hidden="1">#REF!</x:definedName>
    <x:definedName name="BExQBDICMZTSA1X73TMHNO4JSFLN" localSheetId="20" hidden="1">#REF!</x:definedName>
    <x:definedName name="BExQBDICMZTSA1X73TMHNO4JSFLN" hidden="1">#REF!</x:definedName>
    <x:definedName name="BExQBEER6CRCRPSSL61S0OMH57ZA" localSheetId="20" hidden="1">#REF!</x:definedName>
    <x:definedName name="BExQBEER6CRCRPSSL61S0OMH57ZA" hidden="1">#REF!</x:definedName>
    <x:definedName name="BExQBIGGY5TXI2FJVVZSLZ0LTZYH" localSheetId="20" hidden="1">#REF!</x:definedName>
    <x:definedName name="BExQBIGGY5TXI2FJVVZSLZ0LTZYH" hidden="1">#REF!</x:definedName>
    <x:definedName name="BExQBM1RUSIQ85LLMM2159BYDPIP" localSheetId="20" hidden="1">#REF!</x:definedName>
    <x:definedName name="BExQBM1RUSIQ85LLMM2159BYDPIP" hidden="1">#REF!</x:definedName>
    <x:definedName name="BExQBPSOZ47V81YAEURP0NQJNTJH" localSheetId="20" hidden="1">#REF!</x:definedName>
    <x:definedName name="BExQBPSOZ47V81YAEURP0NQJNTJH" hidden="1">#REF!</x:definedName>
    <x:definedName name="BExQBZZKW056AXUH7L35UYMATHNR" localSheetId="20" hidden="1">#REF!</x:definedName>
    <x:definedName name="BExQBZZKW056AXUH7L35UYMATHNR" hidden="1">#REF!</x:definedName>
    <x:definedName name="BExQC5TWT21CGBKD0IHAXTIN2QB8" localSheetId="20" hidden="1">#REF!</x:definedName>
    <x:definedName name="BExQC5TWT21CGBKD0IHAXTIN2QB8" hidden="1">#REF!</x:definedName>
    <x:definedName name="BExQC94JL9F5GW4S8DQCAF4WB2DA" localSheetId="20" hidden="1">#REF!</x:definedName>
    <x:definedName name="BExQC94JL9F5GW4S8DQCAF4WB2DA" hidden="1">#REF!</x:definedName>
    <x:definedName name="BExQCDH4D9DTA02ITMHNTDANJREJ" localSheetId="20" hidden="1">#REF!</x:definedName>
    <x:definedName name="BExQCDH4D9DTA02ITMHNTDANJREJ" hidden="1">#REF!</x:definedName>
    <x:definedName name="BExQCKTD8AT0824LGWREXM1B5D1X" localSheetId="20" hidden="1">#REF!</x:definedName>
    <x:definedName name="BExQCKTD8AT0824LGWREXM1B5D1X" hidden="1">#REF!</x:definedName>
    <x:definedName name="BExQCOV3MAQPJ038UJX6SNODPAZU" localSheetId="20" hidden="1">#REF!</x:definedName>
    <x:definedName name="BExQCOV3MAQPJ038UJX6SNODPAZU" hidden="1">#REF!</x:definedName>
    <x:definedName name="BExQD571YWOXKR2SX85K5MKQ0AO2" localSheetId="20" hidden="1">#REF!</x:definedName>
    <x:definedName name="BExQD571YWOXKR2SX85K5MKQ0AO2" hidden="1">#REF!</x:definedName>
    <x:definedName name="BExQD8SK7Y1Y0AYWI0WMF0ET8HR1" localSheetId="20" hidden="1">#REF!</x:definedName>
    <x:definedName name="BExQD8SK7Y1Y0AYWI0WMF0ET8HR1" hidden="1">#REF!</x:definedName>
    <x:definedName name="BExQDB6VCHN8PNX8EA6JNIEQ2JC2" localSheetId="20" hidden="1">#REF!</x:definedName>
    <x:definedName name="BExQDB6VCHN8PNX8EA6JNIEQ2JC2" hidden="1">#REF!</x:definedName>
    <x:definedName name="BExQDE1B6U2Q9B73KBENABP71YM1" localSheetId="20" hidden="1">#REF!</x:definedName>
    <x:definedName name="BExQDE1B6U2Q9B73KBENABP71YM1" hidden="1">#REF!</x:definedName>
    <x:definedName name="BExQDG4YSI6HR3RI4SO2KWMGKUPB" localSheetId="20" hidden="1">#REF!</x:definedName>
    <x:definedName name="BExQDG4YSI6HR3RI4SO2KWMGKUPB" hidden="1">#REF!</x:definedName>
    <x:definedName name="BExQDGQCN7ZW41QDUHOBJUGQAX40" localSheetId="20" hidden="1">#REF!</x:definedName>
    <x:definedName name="BExQDGQCN7ZW41QDUHOBJUGQAX40" hidden="1">#REF!</x:definedName>
    <x:definedName name="BExQE73VMCL6FGT6439XK03B088Y" localSheetId="20" hidden="1">#REF!</x:definedName>
    <x:definedName name="BExQE73VMCL6FGT6439XK03B088Y" hidden="1">#REF!</x:definedName>
    <x:definedName name="BExQEC7BRIJ30PTU3UPFOIP2HPE3" localSheetId="20" hidden="1">#REF!</x:definedName>
    <x:definedName name="BExQEC7BRIJ30PTU3UPFOIP2HPE3" hidden="1">#REF!</x:definedName>
    <x:definedName name="BExQELXVICMMT0JFDWUW1L3I335X" localSheetId="20" hidden="1">#REF!</x:definedName>
    <x:definedName name="BExQELXVICMMT0JFDWUW1L3I335X" hidden="1">#REF!</x:definedName>
    <x:definedName name="BExQEMUA4HEFM4OVO8M8MA8PIAW1" localSheetId="20" hidden="1">#REF!</x:definedName>
    <x:definedName name="BExQEMUA4HEFM4OVO8M8MA8PIAW1" hidden="1">#REF!</x:definedName>
    <x:definedName name="BExQEQ4XZQFIKUXNU9H7WE7AMZ1U" localSheetId="20" hidden="1">#REF!</x:definedName>
    <x:definedName name="BExQEQ4XZQFIKUXNU9H7WE7AMZ1U" hidden="1">#REF!</x:definedName>
    <x:definedName name="BExQERHKUGD73UH278HHQULBSG9M" localSheetId="20" hidden="1">#REF!</x:definedName>
    <x:definedName name="BExQERHKUGD73UH278HHQULBSG9M" hidden="1">#REF!</x:definedName>
    <x:definedName name="BExQESZI930ZHFKIRJ3TMK3X27PH" localSheetId="20" hidden="1">#REF!</x:definedName>
    <x:definedName name="BExQESZI930ZHFKIRJ3TMK3X27PH" hidden="1">#REF!</x:definedName>
    <x:definedName name="BExQEY88PESL76JUL4GA11W8IHFE" localSheetId="20" hidden="1">#REF!</x:definedName>
    <x:definedName name="BExQEY88PESL76JUL4GA11W8IHFE" hidden="1">#REF!</x:definedName>
    <x:definedName name="BExQF1OEB07CRAP6ALNNMJNJ3P2D" localSheetId="20" hidden="1">#REF!</x:definedName>
    <x:definedName name="BExQF1OEB07CRAP6ALNNMJNJ3P2D" hidden="1">#REF!</x:definedName>
    <x:definedName name="BExQF9X2AQPFJZTCHTU5PTTR0JAH" localSheetId="20" hidden="1">#REF!</x:definedName>
    <x:definedName name="BExQF9X2AQPFJZTCHTU5PTTR0JAH" hidden="1">#REF!</x:definedName>
    <x:definedName name="BExQFC0M9KKFMQKPLPEO2RQDB7MM" localSheetId="20" hidden="1">#REF!</x:definedName>
    <x:definedName name="BExQFC0M9KKFMQKPLPEO2RQDB7MM" hidden="1">#REF!</x:definedName>
    <x:definedName name="BExQFEEV7627R8TYZCM28C6V6WHE" localSheetId="20" hidden="1">#REF!</x:definedName>
    <x:definedName name="BExQFEEV7627R8TYZCM28C6V6WHE" hidden="1">#REF!</x:definedName>
    <x:definedName name="BExQFEK8NUD04X2OBRA275ADPSDL" localSheetId="20" hidden="1">#REF!</x:definedName>
    <x:definedName name="BExQFEK8NUD04X2OBRA275ADPSDL" hidden="1">#REF!</x:definedName>
    <x:definedName name="BExQFGYIWDR4W0YF7XR6E4EWWJ02" localSheetId="20" hidden="1">#REF!</x:definedName>
    <x:definedName name="BExQFGYIWDR4W0YF7XR6E4EWWJ02" hidden="1">#REF!</x:definedName>
    <x:definedName name="BExQFPNFKA36IAPS22LAUMBDI4KE" localSheetId="20" hidden="1">#REF!</x:definedName>
    <x:definedName name="BExQFPNFKA36IAPS22LAUMBDI4KE" hidden="1">#REF!</x:definedName>
    <x:definedName name="BExQFPSWEMA8WBUZ4WK20LR13VSU" localSheetId="20" hidden="1">#REF!</x:definedName>
    <x:definedName name="BExQFPSWEMA8WBUZ4WK20LR13VSU" hidden="1">#REF!</x:definedName>
    <x:definedName name="BExQFVSPOSCCPF1TLJPIWYWYB8A9" localSheetId="20" hidden="1">#REF!</x:definedName>
    <x:definedName name="BExQFVSPOSCCPF1TLJPIWYWYB8A9" hidden="1">#REF!</x:definedName>
    <x:definedName name="BExQFWJQXNQAW6LUMOEDS6KMJMYL" localSheetId="20" hidden="1">#REF!</x:definedName>
    <x:definedName name="BExQFWJQXNQAW6LUMOEDS6KMJMYL" hidden="1">#REF!</x:definedName>
    <x:definedName name="BExQFZZRMR5PQTR0X833N3LRX6ZL" localSheetId="20" hidden="1">#REF!</x:definedName>
    <x:definedName name="BExQFZZRMR5PQTR0X833N3LRX6ZL" hidden="1">#REF!</x:definedName>
    <x:definedName name="BExQG8TYRD2G42UA5ZPCRLNKUDMX" localSheetId="20" hidden="1">#REF!</x:definedName>
    <x:definedName name="BExQG8TYRD2G42UA5ZPCRLNKUDMX" hidden="1">#REF!</x:definedName>
    <x:definedName name="BExQGO48J9MPCDQ96RBB9UN9AIGT" localSheetId="20" hidden="1">#REF!</x:definedName>
    <x:definedName name="BExQGO48J9MPCDQ96RBB9UN9AIGT" hidden="1">#REF!</x:definedName>
    <x:definedName name="BExQGSBB6MJWDW7AYWA0MSFTXKRR" localSheetId="20" hidden="1">#REF!</x:definedName>
    <x:definedName name="BExQGSBB6MJWDW7AYWA0MSFTXKRR" hidden="1">#REF!</x:definedName>
    <x:definedName name="BExQGV5VQ04IFVBYEFOZQHKJ561J" localSheetId="20" hidden="1">#REF!</x:definedName>
    <x:definedName name="BExQGV5VQ04IFVBYEFOZQHKJ561J" hidden="1">#REF!</x:definedName>
    <x:definedName name="BExQGVB7GL4W9291MCCPQ46Z66C1" localSheetId="20" hidden="1">#REF!</x:definedName>
    <x:definedName name="BExQGVB7GL4W9291MCCPQ46Z66C1" hidden="1">#REF!</x:definedName>
    <x:definedName name="BExQH0UURAJ13AVO5UI04HSRGVYW" localSheetId="20" hidden="1">#REF!</x:definedName>
    <x:definedName name="BExQH0UURAJ13AVO5UI04HSRGVYW" hidden="1">#REF!</x:definedName>
    <x:definedName name="BExQH6ZZY0NR8SE48PSI9D0CU1TC" localSheetId="20" hidden="1">#REF!</x:definedName>
    <x:definedName name="BExQH6ZZY0NR8SE48PSI9D0CU1TC" hidden="1">#REF!</x:definedName>
    <x:definedName name="BExQH9P2MCXAJOVEO4GFQT6MNW22" localSheetId="20" hidden="1">#REF!</x:definedName>
    <x:definedName name="BExQH9P2MCXAJOVEO4GFQT6MNW22" hidden="1">#REF!</x:definedName>
    <x:definedName name="BExQHCZSBYUY8OKKJXFYWKBBM6AH" localSheetId="20" hidden="1">#REF!</x:definedName>
    <x:definedName name="BExQHCZSBYUY8OKKJXFYWKBBM6AH" hidden="1">#REF!</x:definedName>
    <x:definedName name="BExQHPKXZ1K33V2F90NZIQRZYIAW" localSheetId="20" hidden="1">#REF!</x:definedName>
    <x:definedName name="BExQHPKXZ1K33V2F90NZIQRZYIAW" hidden="1">#REF!</x:definedName>
    <x:definedName name="BExQHVF9KD06AG2RXUQJ9X4PVGX4" localSheetId="20" hidden="1">#REF!</x:definedName>
    <x:definedName name="BExQHVF9KD06AG2RXUQJ9X4PVGX4" hidden="1">#REF!</x:definedName>
    <x:definedName name="BExQHXDHUYC4Q1EIPVGT5YX2JZL4" localSheetId="20" hidden="1">#REF!</x:definedName>
    <x:definedName name="BExQHXDHUYC4Q1EIPVGT5YX2JZL4" hidden="1">#REF!</x:definedName>
    <x:definedName name="BExQHZBHVN2L4HC7ACTR73T5OCV0" localSheetId="20" hidden="1">#REF!</x:definedName>
    <x:definedName name="BExQHZBHVN2L4HC7ACTR73T5OCV0" hidden="1">#REF!</x:definedName>
    <x:definedName name="BExQI5M37YD0WH3DQITAZHZBB115" localSheetId="20" hidden="1">#REF!</x:definedName>
    <x:definedName name="BExQI5M37YD0WH3DQITAZHZBB115" hidden="1">#REF!</x:definedName>
    <x:definedName name="BExQI7V42EHAI28LLDLOQJ1ETBBF" localSheetId="20" hidden="1">#REF!</x:definedName>
    <x:definedName name="BExQI7V42EHAI28LLDLOQJ1ETBBF" hidden="1">#REF!</x:definedName>
    <x:definedName name="BExQI85V9TNLDJT5LTRZS10Y26SG" localSheetId="20" hidden="1">#REF!</x:definedName>
    <x:definedName name="BExQI85V9TNLDJT5LTRZS10Y26SG" hidden="1">#REF!</x:definedName>
    <x:definedName name="BExQIAPKHVEV8CU1L3TTHJW67FJ5" localSheetId="20" hidden="1">#REF!</x:definedName>
    <x:definedName name="BExQIAPKHVEV8CU1L3TTHJW67FJ5" hidden="1">#REF!</x:definedName>
    <x:definedName name="BExQIBB4I3Z6AUU0HYV1DHRS13M4" localSheetId="20" hidden="1">#REF!</x:definedName>
    <x:definedName name="BExQIBB4I3Z6AUU0HYV1DHRS13M4" hidden="1">#REF!</x:definedName>
    <x:definedName name="BExQIBWPAXU7HJZLKGJZY3EB7MIS" localSheetId="20" hidden="1">#REF!</x:definedName>
    <x:definedName name="BExQIBWPAXU7HJZLKGJZY3EB7MIS" hidden="1">#REF!</x:definedName>
    <x:definedName name="BExQIEB09IBJU22LBRVC4SFL687J" localSheetId="20" hidden="1">#REF!</x:definedName>
    <x:definedName name="BExQIEB09IBJU22LBRVC4SFL687J" hidden="1">#REF!</x:definedName>
    <x:definedName name="BExQIJUJOU8IYLVQCFMPTADHZ9J7" localSheetId="20" hidden="1">#REF!</x:definedName>
    <x:definedName name="BExQIJUJOU8IYLVQCFMPTADHZ9J7" hidden="1">#REF!</x:definedName>
    <x:definedName name="BExQIS8O6R36CI01XRY9ISM99TW9" localSheetId="20" hidden="1">#REF!</x:definedName>
    <x:definedName name="BExQIS8O6R36CI01XRY9ISM99TW9" hidden="1">#REF!</x:definedName>
    <x:definedName name="BExQIVJB9MJ25NDUHTCVMSODJY2C" localSheetId="20" hidden="1">#REF!</x:definedName>
    <x:definedName name="BExQIVJB9MJ25NDUHTCVMSODJY2C" hidden="1">#REF!</x:definedName>
    <x:definedName name="BExQJ2KYENKJB760H4Z8NV8Z08WT" localSheetId="20" hidden="1">#REF!</x:definedName>
    <x:definedName name="BExQJ2KYENKJB760H4Z8NV8Z08WT" hidden="1">#REF!</x:definedName>
    <x:definedName name="BExQJ4DQ84ZQCB1WU62YHO0XEQSV" localSheetId="20" hidden="1">#REF!</x:definedName>
    <x:definedName name="BExQJ4DQ84ZQCB1WU62YHO0XEQSV" hidden="1">#REF!</x:definedName>
    <x:definedName name="BExQJBF7LAX128WR7VTMJC88ZLPG" localSheetId="20" hidden="1">#REF!</x:definedName>
    <x:definedName name="BExQJBF7LAX128WR7VTMJC88ZLPG" hidden="1">#REF!</x:definedName>
    <x:definedName name="BExQJEVCKX6KZHNCLYXY7D0MX5KN" localSheetId="20" hidden="1">#REF!</x:definedName>
    <x:definedName name="BExQJEVCKX6KZHNCLYXY7D0MX5KN" hidden="1">#REF!</x:definedName>
    <x:definedName name="BExQJJYSDX8B0J1QGF2HL071KKA3" localSheetId="20" hidden="1">#REF!</x:definedName>
    <x:definedName name="BExQJJYSDX8B0J1QGF2HL071KKA3" hidden="1">#REF!</x:definedName>
    <x:definedName name="BExQJQPFM9GN0NWOW73O5VE3NTJO" localSheetId="20" hidden="1">#REF!</x:definedName>
    <x:definedName name="BExQJQPFM9GN0NWOW73O5VE3NTJO" hidden="1">#REF!</x:definedName>
    <x:definedName name="BExQK1HV6SQQ7CP8H8IUKI9TYXTD" localSheetId="20" hidden="1">#REF!</x:definedName>
    <x:definedName name="BExQK1HV6SQQ7CP8H8IUKI9TYXTD" hidden="1">#REF!</x:definedName>
    <x:definedName name="BExQK3LE5CSBW1E4H4KHW548FL2R" localSheetId="20" hidden="1">#REF!</x:definedName>
    <x:definedName name="BExQK3LE5CSBW1E4H4KHW548FL2R" hidden="1">#REF!</x:definedName>
    <x:definedName name="BExQKG6LD6PLNDGNGO9DJXY865BR" localSheetId="20" hidden="1">#REF!</x:definedName>
    <x:definedName name="BExQKG6LD6PLNDGNGO9DJXY865BR" hidden="1">#REF!</x:definedName>
    <x:definedName name="BExQKKDMM6UNMDK33ZZN3QBP6TN6" localSheetId="20" hidden="1">#REF!</x:definedName>
    <x:definedName name="BExQKKDMM6UNMDK33ZZN3QBP6TN6" hidden="1">#REF!</x:definedName>
    <x:definedName name="BExQKP6ANI278H3LT3CHFIOFPQDR" localSheetId="20" hidden="1">#REF!</x:definedName>
    <x:definedName name="BExQKP6ANI278H3LT3CHFIOFPQDR" hidden="1">#REF!</x:definedName>
    <x:definedName name="BExQLE1TOW3A287TQB0AVWENT8O1" localSheetId="20" hidden="1">#REF!</x:definedName>
    <x:definedName name="BExQLE1TOW3A287TQB0AVWENT8O1" hidden="1">#REF!</x:definedName>
    <x:definedName name="BExRYOYB4A3E5F6MTROY69LR0PMG" localSheetId="20" hidden="1">#REF!</x:definedName>
    <x:definedName name="BExRYOYB4A3E5F6MTROY69LR0PMG" hidden="1">#REF!</x:definedName>
    <x:definedName name="BExRYZLA9EW71H4SXQR525S72LLP" localSheetId="20" hidden="1">#REF!</x:definedName>
    <x:definedName name="BExRYZLA9EW71H4SXQR525S72LLP" hidden="1">#REF!</x:definedName>
    <x:definedName name="BExRZ66M8G9FQ0VFP077QSZBSOA5" localSheetId="20" hidden="1">#REF!</x:definedName>
    <x:definedName name="BExRZ66M8G9FQ0VFP077QSZBSOA5" hidden="1">#REF!</x:definedName>
    <x:definedName name="BExRZ8FMQQL46I8AQWU17LRNZD5T" localSheetId="20" hidden="1">#REF!</x:definedName>
    <x:definedName name="BExRZ8FMQQL46I8AQWU17LRNZD5T" hidden="1">#REF!</x:definedName>
    <x:definedName name="BExRZIRRIXRUMZ5GOO95S7460BMP" localSheetId="20" hidden="1">#REF!</x:definedName>
    <x:definedName name="BExRZIRRIXRUMZ5GOO95S7460BMP" hidden="1">#REF!</x:definedName>
    <x:definedName name="BExRZK9RAHMM0ZLTNSK7A4LDC42D" localSheetId="20" hidden="1">#REF!</x:definedName>
    <x:definedName name="BExRZK9RAHMM0ZLTNSK7A4LDC42D" hidden="1">#REF!</x:definedName>
    <x:definedName name="BExRZOGSR69INI6GAEPHDWSNK5Q4" localSheetId="20" hidden="1">#REF!</x:definedName>
    <x:definedName name="BExRZOGSR69INI6GAEPHDWSNK5Q4" hidden="1">#REF!</x:definedName>
    <x:definedName name="BExS017FU4YOHE3YTW15EQ9ZTN1Y" localSheetId="20" hidden="1">#REF!</x:definedName>
    <x:definedName name="BExS017FU4YOHE3YTW15EQ9ZTN1Y" hidden="1">#REF!</x:definedName>
    <x:definedName name="BExS0ASQBKRTPDWFK0KUDFOS9LE5" localSheetId="20" hidden="1">#REF!</x:definedName>
    <x:definedName name="BExS0ASQBKRTPDWFK0KUDFOS9LE5" hidden="1">#REF!</x:definedName>
    <x:definedName name="BExS0GHQUF6YT0RU3TKDEO8CSJYB" localSheetId="20" hidden="1">#REF!</x:definedName>
    <x:definedName name="BExS0GHQUF6YT0RU3TKDEO8CSJYB" hidden="1">#REF!</x:definedName>
    <x:definedName name="BExS0K8IHC45I78DMZBOJ1P13KQA" localSheetId="20" hidden="1">#REF!</x:definedName>
    <x:definedName name="BExS0K8IHC45I78DMZBOJ1P13KQA" hidden="1">#REF!</x:definedName>
    <x:definedName name="BExS14X03J9K12GCDNGZI9AZKE9C" localSheetId="20" hidden="1">#REF!</x:definedName>
    <x:definedName name="BExS14X03J9K12GCDNGZI9AZKE9C" hidden="1">#REF!</x:definedName>
    <x:definedName name="BExS152B2LFCRAUHSLI5T6QRNII0" localSheetId="20" hidden="1">#REF!</x:definedName>
    <x:definedName name="BExS152B2LFCRAUHSLI5T6QRNII0" hidden="1">#REF!</x:definedName>
    <x:definedName name="BExS15IJV0WW662NXQUVT3FGP4ST" localSheetId="20" hidden="1">#REF!</x:definedName>
    <x:definedName name="BExS15IJV0WW662NXQUVT3FGP4ST" hidden="1">#REF!</x:definedName>
    <x:definedName name="BExS194110MR25BYJI3CJ2EGZ8XT" localSheetId="20" hidden="1">#REF!</x:definedName>
    <x:definedName name="BExS194110MR25BYJI3CJ2EGZ8XT" hidden="1">#REF!</x:definedName>
    <x:definedName name="BExS1BNVGNSGD4EP90QL8WXYWZ66" localSheetId="20" hidden="1">#REF!</x:definedName>
    <x:definedName name="BExS1BNVGNSGD4EP90QL8WXYWZ66" hidden="1">#REF!</x:definedName>
    <x:definedName name="BExS1UE39N6NCND7MAARSBWXS6HU" localSheetId="20" hidden="1">#REF!</x:definedName>
    <x:definedName name="BExS1UE39N6NCND7MAARSBWXS6HU" hidden="1">#REF!</x:definedName>
    <x:definedName name="BExS226HTWL5WVC76MP5A1IBI8WD" localSheetId="20" hidden="1">#REF!</x:definedName>
    <x:definedName name="BExS226HTWL5WVC76MP5A1IBI8WD" hidden="1">#REF!</x:definedName>
    <x:definedName name="BExS26OI2QNNAH2WMDD95Z400048" localSheetId="20" hidden="1">#REF!</x:definedName>
    <x:definedName name="BExS26OI2QNNAH2WMDD95Z400048" hidden="1">#REF!</x:definedName>
    <x:definedName name="BExS2DF6B4ZUF3VZLI4G6LJ3BF38" localSheetId="20" hidden="1">#REF!</x:definedName>
    <x:definedName name="BExS2DF6B4ZUF3VZLI4G6LJ3BF38" hidden="1">#REF!</x:definedName>
    <x:definedName name="BExS2QB5FS5LYTFYO4BROTWG3OV5" localSheetId="20" hidden="1">#REF!</x:definedName>
    <x:definedName name="BExS2QB5FS5LYTFYO4BROTWG3OV5" hidden="1">#REF!</x:definedName>
    <x:definedName name="BExS2TLU1HONYV6S3ZD9T12D7CIG" localSheetId="20" hidden="1">#REF!</x:definedName>
    <x:definedName name="BExS2TLU1HONYV6S3ZD9T12D7CIG" hidden="1">#REF!</x:definedName>
    <x:definedName name="BExS318UV9I2FXPQQWUKKX00QLPJ" localSheetId="20" hidden="1">#REF!</x:definedName>
    <x:definedName name="BExS318UV9I2FXPQQWUKKX00QLPJ" hidden="1">#REF!</x:definedName>
    <x:definedName name="BExS3KQ6RJB21YELK7Z4KFN2CQPS" localSheetId="20" hidden="1">#REF!</x:definedName>
    <x:definedName name="BExS3KQ6RJB21YELK7Z4KFN2CQPS" hidden="1">#REF!</x:definedName>
    <x:definedName name="BExS3LBS0SMTHALVM4NRI1BAV1NP" localSheetId="20" hidden="1">#REF!</x:definedName>
    <x:definedName name="BExS3LBS0SMTHALVM4NRI1BAV1NP" hidden="1">#REF!</x:definedName>
    <x:definedName name="BExS3MTQ75VBXDGEBURP6YT8RROE" localSheetId="20" hidden="1">#REF!</x:definedName>
    <x:definedName name="BExS3MTQ75VBXDGEBURP6YT8RROE" hidden="1">#REF!</x:definedName>
    <x:definedName name="BExS3OMGYO0DFN5186UFKEXZ2RX3" localSheetId="20" hidden="1">#REF!</x:definedName>
    <x:definedName name="BExS3OMGYO0DFN5186UFKEXZ2RX3" hidden="1">#REF!</x:definedName>
    <x:definedName name="BExS3PO59RQLS7HO1A6UIPRZX70V" localSheetId="20" hidden="1">#REF!</x:definedName>
    <x:definedName name="BExS3PO59RQLS7HO1A6UIPRZX70V" hidden="1">#REF!</x:definedName>
    <x:definedName name="BExS3SDERJ27OER67TIGOVZU13A2" localSheetId="20" hidden="1">#REF!</x:definedName>
    <x:definedName name="BExS3SDERJ27OER67TIGOVZU13A2" hidden="1">#REF!</x:definedName>
    <x:definedName name="BExS46R5WDNU5KL04FKY5LHJUCB8" localSheetId="20" hidden="1">#REF!</x:definedName>
    <x:definedName name="BExS46R5WDNU5KL04FKY5LHJUCB8" hidden="1">#REF!</x:definedName>
    <x:definedName name="BExS46WMSMYP0MQ9GHLZM5ON641L" localSheetId="20" hidden="1">#REF!</x:definedName>
    <x:definedName name="BExS46WMSMYP0MQ9GHLZM5ON641L" hidden="1">#REF!</x:definedName>
    <x:definedName name="BExS4ASWKM93XA275AXHYP8AG6SU" localSheetId="20" hidden="1">#REF!</x:definedName>
    <x:definedName name="BExS4ASWKM93XA275AXHYP8AG6SU" hidden="1">#REF!</x:definedName>
    <x:definedName name="BExS4JN3Y6SVBKILQK0R9HS45Y52" localSheetId="20" hidden="1">#REF!</x:definedName>
    <x:definedName name="BExS4JN3Y6SVBKILQK0R9HS45Y52" hidden="1">#REF!</x:definedName>
    <x:definedName name="BExS4P6S41O6Z6BED77U3GD9PNH1" localSheetId="20" hidden="1">#REF!</x:definedName>
    <x:definedName name="BExS4P6S41O6Z6BED77U3GD9PNH1" hidden="1">#REF!</x:definedName>
    <x:definedName name="BExS4WOJWBEF6OH97BLAVUD3TQ7R" localSheetId="20" hidden="1">#REF!</x:definedName>
    <x:definedName name="BExS4WOJWBEF6OH97BLAVUD3TQ7R" hidden="1">#REF!</x:definedName>
    <x:definedName name="BExS51H0N51UT0FZOPZRCF1GU063" localSheetId="20" hidden="1">#REF!</x:definedName>
    <x:definedName name="BExS51H0N51UT0FZOPZRCF1GU063" hidden="1">#REF!</x:definedName>
    <x:definedName name="BExS54X72TJFC41FJK72MLRR2OO7" localSheetId="20" hidden="1">#REF!</x:definedName>
    <x:definedName name="BExS54X72TJFC41FJK72MLRR2OO7" hidden="1">#REF!</x:definedName>
    <x:definedName name="BExS59F0PA1V2ZC7S5TN6IT41SXP" localSheetId="20" hidden="1">#REF!</x:definedName>
    <x:definedName name="BExS59F0PA1V2ZC7S5TN6IT41SXP" hidden="1">#REF!</x:definedName>
    <x:definedName name="BExS5DRER9US6NXY9ATYT41KZII3" localSheetId="20" hidden="1">#REF!</x:definedName>
    <x:definedName name="BExS5DRER9US6NXY9ATYT41KZII3" hidden="1">#REF!</x:definedName>
    <x:definedName name="BExS5L3TGB8JVW9ROYWTKYTUPW27" localSheetId="20" hidden="1">#REF!</x:definedName>
    <x:definedName name="BExS5L3TGB8JVW9ROYWTKYTUPW27" hidden="1">#REF!</x:definedName>
    <x:definedName name="BExS5UP3NQ1QY0PMIO69O2J1JRQX" localSheetId="20" hidden="1">#REF!</x:definedName>
    <x:definedName name="BExS5UP3NQ1QY0PMIO69O2J1JRQX" hidden="1">#REF!</x:definedName>
    <x:definedName name="BExS64QH0TK7BFMOHTRNM3DTXCZ5" localSheetId="9" hidden="1">#REF!</x:definedName>
    <x:definedName name="BExS64QH0TK7BFMOHTRNM3DTXCZ5" localSheetId="20" hidden="1">#REF!</x:definedName>
    <x:definedName name="BExS64QH0TK7BFMOHTRNM3DTXCZ5" hidden="1">#REF!</x:definedName>
    <x:definedName name="BExS668EZXO8KT71OK13TBL2MYVF" localSheetId="15" hidden="1">#REF!</x:definedName>
    <x:definedName name="BExS668EZXO8KT71OK13TBL2MYVF" localSheetId="16" hidden="1">#REF!</x:definedName>
    <x:definedName name="BExS668EZXO8KT71OK13TBL2MYVF" localSheetId="17" hidden="1">#REF!</x:definedName>
    <x:definedName name="BExS668EZXO8KT71OK13TBL2MYVF" localSheetId="20" hidden="1">#REF!</x:definedName>
    <x:definedName name="BExS668EZXO8KT71OK13TBL2MYVF" hidden="1">#REF!</x:definedName>
    <x:definedName name="BExS6GKQ96EHVLYWNJDWXZXUZW90" localSheetId="17" hidden="1">#REF!</x:definedName>
    <x:definedName name="BExS6GKQ96EHVLYWNJDWXZXUZW90" localSheetId="20" hidden="1">#REF!</x:definedName>
    <x:definedName name="BExS6GKQ96EHVLYWNJDWXZXUZW90" hidden="1">#REF!</x:definedName>
    <x:definedName name="BExS6ITKSZFRR01YD5B0F676SYN7" localSheetId="17" hidden="1">#REF!</x:definedName>
    <x:definedName name="BExS6ITKSZFRR01YD5B0F676SYN7" localSheetId="20" hidden="1">#REF!</x:definedName>
    <x:definedName name="BExS6ITKSZFRR01YD5B0F676SYN7" hidden="1">#REF!</x:definedName>
    <x:definedName name="BExS6M4AG8VGSMFGJXMMJ6YYATZI" localSheetId="9" hidden="1">#REF!</x:definedName>
    <x:definedName name="BExS6M4AG8VGSMFGJXMMJ6YYATZI" localSheetId="17" hidden="1">#REF!</x:definedName>
    <x:definedName name="BExS6M4AG8VGSMFGJXMMJ6YYATZI" localSheetId="20" hidden="1">#REF!</x:definedName>
    <x:definedName name="BExS6M4AG8VGSMFGJXMMJ6YYATZI" hidden="1">#REF!</x:definedName>
    <x:definedName name="BExS6N0LI574IAC89EFW6CLTCQ33" localSheetId="15" hidden="1">#REF!</x:definedName>
    <x:definedName name="BExS6N0LI574IAC89EFW6CLTCQ33" localSheetId="16" hidden="1">#REF!</x:definedName>
    <x:definedName name="BExS6N0LI574IAC89EFW6CLTCQ33" localSheetId="17" hidden="1">#REF!</x:definedName>
    <x:definedName name="BExS6N0LI574IAC89EFW6CLTCQ33" localSheetId="20" hidden="1">#REF!</x:definedName>
    <x:definedName name="BExS6N0LI574IAC89EFW6CLTCQ33" hidden="1">#REF!</x:definedName>
    <x:definedName name="BExS6WRDBF3ST86ZOBBUL3GTCR11" localSheetId="17" hidden="1">#REF!</x:definedName>
    <x:definedName name="BExS6WRDBF3ST86ZOBBUL3GTCR11" localSheetId="20" hidden="1">#REF!</x:definedName>
    <x:definedName name="BExS6WRDBF3ST86ZOBBUL3GTCR11" hidden="1">#REF!</x:definedName>
    <x:definedName name="BExS6XNRKR0C3MTA0LV5B60UB908" localSheetId="17" hidden="1">#REF!</x:definedName>
    <x:definedName name="BExS6XNRKR0C3MTA0LV5B60UB908" localSheetId="20" hidden="1">#REF!</x:definedName>
    <x:definedName name="BExS6XNRKR0C3MTA0LV5B60UB908" hidden="1">#REF!</x:definedName>
    <x:definedName name="BExS743NAKMEAA4255AJCZWPVQD5" localSheetId="20" hidden="1">#REF!</x:definedName>
    <x:definedName name="BExS743NAKMEAA4255AJCZWPVQD5" hidden="1">#REF!</x:definedName>
    <x:definedName name="BExS7EQLZPAVX5ZPW27ZJHFHXJWR" localSheetId="20" hidden="1">#REF!</x:definedName>
    <x:definedName name="BExS7EQLZPAVX5ZPW27ZJHFHXJWR" hidden="1">#REF!</x:definedName>
    <x:definedName name="BExS7J348DNX760P5D4N9N72C1H1" localSheetId="20" hidden="1">#REF!</x:definedName>
    <x:definedName name="BExS7J348DNX760P5D4N9N72C1H1" hidden="1">#REF!</x:definedName>
    <x:definedName name="BExS7OMMB9XYX3CR9NYR0OI0B6YV" localSheetId="20" hidden="1">#REF!</x:definedName>
    <x:definedName name="BExS7OMMB9XYX3CR9NYR0OI0B6YV" hidden="1">#REF!</x:definedName>
    <x:definedName name="BExS7TKQYLRZGM93UY3ZJZJBQNFJ" localSheetId="20" hidden="1">#REF!</x:definedName>
    <x:definedName name="BExS7TKQYLRZGM93UY3ZJZJBQNFJ" hidden="1">#REF!</x:definedName>
    <x:definedName name="BExS7Y2LNGVHSIBKC7C3R6X4LDR6" localSheetId="20" hidden="1">#REF!</x:definedName>
    <x:definedName name="BExS7Y2LNGVHSIBKC7C3R6X4LDR6" hidden="1">#REF!</x:definedName>
    <x:definedName name="BExS81TE0EY44Y3W2M4Z4MGNP5OM" localSheetId="20" hidden="1">#REF!</x:definedName>
    <x:definedName name="BExS81TE0EY44Y3W2M4Z4MGNP5OM" hidden="1">#REF!</x:definedName>
    <x:definedName name="BExS81YPDZDVJJVS15HV2HDXAC3Y" localSheetId="20" hidden="1">#REF!</x:definedName>
    <x:definedName name="BExS81YPDZDVJJVS15HV2HDXAC3Y" hidden="1">#REF!</x:definedName>
    <x:definedName name="BExS82PRVNUTEKQZS56YT2DVF6C2" localSheetId="20" hidden="1">#REF!</x:definedName>
    <x:definedName name="BExS82PRVNUTEKQZS56YT2DVF6C2" hidden="1">#REF!</x:definedName>
    <x:definedName name="BExS8BPG5A0GR5AO1U951NDGGR0L" localSheetId="20" hidden="1">#REF!</x:definedName>
    <x:definedName name="BExS8BPG5A0GR5AO1U951NDGGR0L" hidden="1">#REF!</x:definedName>
    <x:definedName name="BExS8GSUS17UY50TEM2AWF36BR9Z" localSheetId="20" hidden="1">#REF!</x:definedName>
    <x:definedName name="BExS8GSUS17UY50TEM2AWF36BR9Z" hidden="1">#REF!</x:definedName>
    <x:definedName name="BExS8HJRBVG0XI6PWA9KTMJZMQXK" localSheetId="20" hidden="1">#REF!</x:definedName>
    <x:definedName name="BExS8HJRBVG0XI6PWA9KTMJZMQXK" hidden="1">#REF!</x:definedName>
    <x:definedName name="BExS8PN4E1L5NH0OOKX0SGAV052X" localSheetId="20" hidden="1">#REF!</x:definedName>
    <x:definedName name="BExS8PN4E1L5NH0OOKX0SGAV052X" hidden="1">#REF!</x:definedName>
    <x:definedName name="BExS8R51C8RM2FS6V6IRTYO9GA4A" localSheetId="20" hidden="1">#REF!</x:definedName>
    <x:definedName name="BExS8R51C8RM2FS6V6IRTYO9GA4A" hidden="1">#REF!</x:definedName>
    <x:definedName name="BExS8WDX408F60MH1X9B9UZ2H4R7" localSheetId="20" hidden="1">#REF!</x:definedName>
    <x:definedName name="BExS8WDX408F60MH1X9B9UZ2H4R7" hidden="1">#REF!</x:definedName>
    <x:definedName name="BExS8Z2W2QEC3MH0BZIYLDFQNUIP" localSheetId="20" hidden="1">#REF!</x:definedName>
    <x:definedName name="BExS8Z2W2QEC3MH0BZIYLDFQNUIP" hidden="1">#REF!</x:definedName>
    <x:definedName name="BExS8Z8DJ9GSBTJQBINLMFIRTKJ2" localSheetId="20" hidden="1">#REF!</x:definedName>
    <x:definedName name="BExS8Z8DJ9GSBTJQBINLMFIRTKJ2" hidden="1">#REF!</x:definedName>
    <x:definedName name="BExS92DKGRFFCIA9C0IXDOLO57EP" localSheetId="20" hidden="1">#REF!</x:definedName>
    <x:definedName name="BExS92DKGRFFCIA9C0IXDOLO57EP" hidden="1">#REF!</x:definedName>
    <x:definedName name="BExS95DMT99CLDFYVR0MMS5QFQ4O" localSheetId="20" hidden="1">#REF!</x:definedName>
    <x:definedName name="BExS95DMT99CLDFYVR0MMS5QFQ4O" hidden="1">#REF!</x:definedName>
    <x:definedName name="BExS98OB4321YCHLCQ022PXKTT2W" localSheetId="20" hidden="1">#REF!</x:definedName>
    <x:definedName name="BExS98OB4321YCHLCQ022PXKTT2W" hidden="1">#REF!</x:definedName>
    <x:definedName name="BExS9C9N8GFISC6HUERJ0EI06GB2" localSheetId="20" hidden="1">#REF!</x:definedName>
    <x:definedName name="BExS9C9N8GFISC6HUERJ0EI06GB2" hidden="1">#REF!</x:definedName>
    <x:definedName name="BExS9DX13CACP3J8JDREK30JB1SQ" localSheetId="20" hidden="1">#REF!</x:definedName>
    <x:definedName name="BExS9DX13CACP3J8JDREK30JB1SQ" hidden="1">#REF!</x:definedName>
    <x:definedName name="BExS9FPRS2KRRCS33SE6WFNF5GYL" localSheetId="20" hidden="1">#REF!</x:definedName>
    <x:definedName name="BExS9FPRS2KRRCS33SE6WFNF5GYL" hidden="1">#REF!</x:definedName>
    <x:definedName name="BExS9MWR7YEFZL0UO24FU8UDGAXH" localSheetId="20" hidden="1">#REF!</x:definedName>
    <x:definedName name="BExS9MWR7YEFZL0UO24FU8UDGAXH" hidden="1">#REF!</x:definedName>
    <x:definedName name="BExS9WI0A6PSEB8N9GPXF2Z7MWHM" localSheetId="20" hidden="1">#REF!</x:definedName>
    <x:definedName name="BExS9WI0A6PSEB8N9GPXF2Z7MWHM" hidden="1">#REF!</x:definedName>
    <x:definedName name="BExSA5HP306TN9XJS0TU619DLRR7" localSheetId="20" hidden="1">#REF!</x:definedName>
    <x:definedName name="BExSA5HP306TN9XJS0TU619DLRR7" hidden="1">#REF!</x:definedName>
    <x:definedName name="BExSA6U57AKWU3K9W6DLF75569X0" localSheetId="20" hidden="1">#REF!</x:definedName>
    <x:definedName name="BExSA6U57AKWU3K9W6DLF75569X0" hidden="1">#REF!</x:definedName>
    <x:definedName name="BExSA8HLXG7TQJAREJXZWXCKKLYT" localSheetId="20" hidden="1">#REF!</x:definedName>
    <x:definedName name="BExSA8HLXG7TQJAREJXZWXCKKLYT" hidden="1">#REF!</x:definedName>
    <x:definedName name="BExSAAVWQOOIA6B3JHQVGP08HFEM" localSheetId="20" hidden="1">#REF!</x:definedName>
    <x:definedName name="BExSAAVWQOOIA6B3JHQVGP08HFEM" hidden="1">#REF!</x:definedName>
    <x:definedName name="BExSAFJ3IICU2M7QPVE4ARYMXZKX" localSheetId="20" hidden="1">#REF!</x:definedName>
    <x:definedName name="BExSAFJ3IICU2M7QPVE4ARYMXZKX" hidden="1">#REF!</x:definedName>
    <x:definedName name="BExSAH6ID8OHX379UXVNGFO8J6KQ" localSheetId="20" hidden="1">#REF!</x:definedName>
    <x:definedName name="BExSAH6ID8OHX379UXVNGFO8J6KQ" hidden="1">#REF!</x:definedName>
    <x:definedName name="BExSAQBHIXGQRNIRGCJMBXUPCZQA" localSheetId="20" hidden="1">#REF!</x:definedName>
    <x:definedName name="BExSAQBHIXGQRNIRGCJMBXUPCZQA" hidden="1">#REF!</x:definedName>
    <x:definedName name="BExSAUTCT4P7JP57NOR9MTX33QJZ" localSheetId="20" hidden="1">#REF!</x:definedName>
    <x:definedName name="BExSAUTCT4P7JP57NOR9MTX33QJZ" hidden="1">#REF!</x:definedName>
    <x:definedName name="BExSAY9CA9TFXQ9M9FBJRGJO9T9E" localSheetId="20" hidden="1">#REF!</x:definedName>
    <x:definedName name="BExSAY9CA9TFXQ9M9FBJRGJO9T9E" hidden="1">#REF!</x:definedName>
    <x:definedName name="BExSB3CYILY5VM7EWWCYC2RHW5GS" localSheetId="9" hidden="1">#REF!</x:definedName>
    <x:definedName name="BExSB3CYILY5VM7EWWCYC2RHW5GS" localSheetId="20" hidden="1">#REF!</x:definedName>
    <x:definedName name="BExSB3CYILY5VM7EWWCYC2RHW5GS" hidden="1">#REF!</x:definedName>
    <x:definedName name="BExSB4JYKQ3MINI7RAYK5M8BLJDC" localSheetId="15" hidden="1">#REF!</x:definedName>
    <x:definedName name="BExSB4JYKQ3MINI7RAYK5M8BLJDC" localSheetId="16" hidden="1">#REF!</x:definedName>
    <x:definedName name="BExSB4JYKQ3MINI7RAYK5M8BLJDC" localSheetId="17" hidden="1">#REF!</x:definedName>
    <x:definedName name="BExSB4JYKQ3MINI7RAYK5M8BLJDC" localSheetId="20" hidden="1">#REF!</x:definedName>
    <x:definedName name="BExSB4JYKQ3MINI7RAYK5M8BLJDC" hidden="1">#REF!</x:definedName>
    <x:definedName name="BExSB6NLRVUI2GHH9VI5V6MY8ZL7" localSheetId="17" hidden="1">#REF!</x:definedName>
    <x:definedName name="BExSB6NLRVUI2GHH9VI5V6MY8ZL7" localSheetId="20" hidden="1">#REF!</x:definedName>
    <x:definedName name="BExSB6NLRVUI2GHH9VI5V6MY8ZL7" hidden="1">#REF!</x:definedName>
    <x:definedName name="BExSBMOS41ZRLWYLOU29V6Y7YORR" localSheetId="17" hidden="1">#REF!</x:definedName>
    <x:definedName name="BExSBMOS41ZRLWYLOU29V6Y7YORR" localSheetId="20" hidden="1">#REF!</x:definedName>
    <x:definedName name="BExSBMOS41ZRLWYLOU29V6Y7YORR" hidden="1">#REF!</x:definedName>
    <x:definedName name="BExSBRBXXQMBU1TYDW1BXTEVEPRU" localSheetId="20" hidden="1">#REF!</x:definedName>
    <x:definedName name="BExSBRBXXQMBU1TYDW1BXTEVEPRU" hidden="1">#REF!</x:definedName>
    <x:definedName name="BExSC54998WTZ21DSL0R8UN0Y9JH" localSheetId="20" hidden="1">#REF!</x:definedName>
    <x:definedName name="BExSC54998WTZ21DSL0R8UN0Y9JH" hidden="1">#REF!</x:definedName>
    <x:definedName name="BExSC60N7WR9PJSNC9B7ORCX9NGY" localSheetId="20" hidden="1">#REF!</x:definedName>
    <x:definedName name="BExSC60N7WR9PJSNC9B7ORCX9NGY" hidden="1">#REF!</x:definedName>
    <x:definedName name="BExSCE99EZTILTTCE4NJJF96OYYM" localSheetId="20" hidden="1">#REF!</x:definedName>
    <x:definedName name="BExSCE99EZTILTTCE4NJJF96OYYM" hidden="1">#REF!</x:definedName>
    <x:definedName name="BExSCHUQZ2HFEWS54X67DIS8OSXZ" localSheetId="20" hidden="1">#REF!</x:definedName>
    <x:definedName name="BExSCHUQZ2HFEWS54X67DIS8OSXZ" hidden="1">#REF!</x:definedName>
    <x:definedName name="BExSCOG41SKKG4GYU76WRWW1CTE6" localSheetId="20" hidden="1">#REF!</x:definedName>
    <x:definedName name="BExSCOG41SKKG4GYU76WRWW1CTE6" hidden="1">#REF!</x:definedName>
    <x:definedName name="BExSCPN9MLJYMCCD3AD6AGFMBBGA" localSheetId="20" hidden="1">#REF!</x:definedName>
    <x:definedName name="BExSCPN9MLJYMCCD3AD6AGFMBBGA" hidden="1">#REF!</x:definedName>
    <x:definedName name="BExSCVC9P86YVFMRKKUVRV29MZXZ" localSheetId="20" hidden="1">#REF!</x:definedName>
    <x:definedName name="BExSCVC9P86YVFMRKKUVRV29MZXZ" hidden="1">#REF!</x:definedName>
    <x:definedName name="BExSD233CH4MU9ZMGNRF97ZV7KWU" localSheetId="20" hidden="1">#REF!</x:definedName>
    <x:definedName name="BExSD233CH4MU9ZMGNRF97ZV7KWU" hidden="1">#REF!</x:definedName>
    <x:definedName name="BExSD2U0F3BN6IN9N4R2DTTJG15H" localSheetId="20" hidden="1">#REF!</x:definedName>
    <x:definedName name="BExSD2U0F3BN6IN9N4R2DTTJG15H" hidden="1">#REF!</x:definedName>
    <x:definedName name="BExSD6A6NY15YSMFH51ST6XJY429" localSheetId="20" hidden="1">#REF!</x:definedName>
    <x:definedName name="BExSD6A6NY15YSMFH51ST6XJY429" hidden="1">#REF!</x:definedName>
    <x:definedName name="BExSD9VH6PF6RQ135VOEE08YXPAW" localSheetId="20" hidden="1">#REF!</x:definedName>
    <x:definedName name="BExSD9VH6PF6RQ135VOEE08YXPAW" hidden="1">#REF!</x:definedName>
    <x:definedName name="BExSDP5Y04WWMX2WWRITWOX8R5I9" localSheetId="20" hidden="1">#REF!</x:definedName>
    <x:definedName name="BExSDP5Y04WWMX2WWRITWOX8R5I9" hidden="1">#REF!</x:definedName>
    <x:definedName name="BExSDSB5WUA2A09DZ1ZPZH3J8VFL" localSheetId="20" hidden="1">#REF!</x:definedName>
    <x:definedName name="BExSDSB5WUA2A09DZ1ZPZH3J8VFL" hidden="1">#REF!</x:definedName>
    <x:definedName name="BExSDSGM203BJTNS9MKCBX453HMD" localSheetId="20" hidden="1">#REF!</x:definedName>
    <x:definedName name="BExSDSGM203BJTNS9MKCBX453HMD" hidden="1">#REF!</x:definedName>
    <x:definedName name="BExSDT20XUFXTDM37M148AXAP7HN" localSheetId="20" hidden="1">#REF!</x:definedName>
    <x:definedName name="BExSDT20XUFXTDM37M148AXAP7HN" hidden="1">#REF!</x:definedName>
    <x:definedName name="BExSEEHK1VLWD7JBV9SVVVIKQZ3I" localSheetId="20" hidden="1">#REF!</x:definedName>
    <x:definedName name="BExSEEHK1VLWD7JBV9SVVVIKQZ3I" hidden="1">#REF!</x:definedName>
    <x:definedName name="BExSEJKZLX37P3V33TRTFJ30BFRK" localSheetId="20" hidden="1">#REF!</x:definedName>
    <x:definedName name="BExSEJKZLX37P3V33TRTFJ30BFRK" hidden="1">#REF!</x:definedName>
    <x:definedName name="BExSENBSLP026IKXG2AS0SKST99F" localSheetId="20" hidden="1">#REF!</x:definedName>
    <x:definedName name="BExSENBSLP026IKXG2AS0SKST99F" hidden="1">#REF!</x:definedName>
    <x:definedName name="BExSEP9UVOAI6TMXKNK587PQ3328" localSheetId="20" hidden="1">#REF!</x:definedName>
    <x:definedName name="BExSEP9UVOAI6TMXKNK587PQ3328" hidden="1">#REF!</x:definedName>
    <x:definedName name="BExSERZ34ETZF8OI93MYIVZX4RDV" localSheetId="20" hidden="1">#REF!</x:definedName>
    <x:definedName name="BExSERZ34ETZF8OI93MYIVZX4RDV" hidden="1">#REF!</x:definedName>
    <x:definedName name="BExSF07QFLZCO4P6K6QF05XG7PH1" localSheetId="20" hidden="1">#REF!</x:definedName>
    <x:definedName name="BExSF07QFLZCO4P6K6QF05XG7PH1" hidden="1">#REF!</x:definedName>
    <x:definedName name="BExSF85QVM8XVOYH429ITJC8TA5Q" localSheetId="20" hidden="1">#REF!</x:definedName>
    <x:definedName name="BExSF85QVM8XVOYH429ITJC8TA5Q" hidden="1">#REF!</x:definedName>
    <x:definedName name="BExSFELNPJYUZX393PKWKNNZYV1N" localSheetId="20" hidden="1">#REF!</x:definedName>
    <x:definedName name="BExSFELNPJYUZX393PKWKNNZYV1N" hidden="1">#REF!</x:definedName>
    <x:definedName name="BExSFHAQ0VN5PU9GULAPYTQ4HKW8" localSheetId="20" hidden="1">#REF!</x:definedName>
    <x:definedName name="BExSFHAQ0VN5PU9GULAPYTQ4HKW8" hidden="1">#REF!</x:definedName>
    <x:definedName name="BExSFIY63CMZLHHLQETZ2HFOHW52" localSheetId="20" hidden="1">#REF!</x:definedName>
    <x:definedName name="BExSFIY63CMZLHHLQETZ2HFOHW52" hidden="1">#REF!</x:definedName>
    <x:definedName name="BExSFJ8ZAGQ63A4MVMZRQWLVRGQ5" localSheetId="20" hidden="1">#REF!</x:definedName>
    <x:definedName name="BExSFJ8ZAGQ63A4MVMZRQWLVRGQ5" hidden="1">#REF!</x:definedName>
    <x:definedName name="BExSFKQRST2S9KXWWLCXYLKSF4G1" localSheetId="20" hidden="1">#REF!</x:definedName>
    <x:definedName name="BExSFKQRST2S9KXWWLCXYLKSF4G1" hidden="1">#REF!</x:definedName>
    <x:definedName name="BExSFLHT3DWP12GA4DDKMCK3E4F9" localSheetId="9" hidden="1">#REF!</x:definedName>
    <x:definedName name="BExSFLHT3DWP12GA4DDKMCK3E4F9" localSheetId="20" hidden="1">#REF!</x:definedName>
    <x:definedName name="BExSFLHT3DWP12GA4DDKMCK3E4F9" hidden="1">#REF!</x:definedName>
    <x:definedName name="BExSFYDRRTAZVPXRWUF5PDQ97WFF" localSheetId="15" hidden="1">#REF!</x:definedName>
    <x:definedName name="BExSFYDRRTAZVPXRWUF5PDQ97WFF" localSheetId="16" hidden="1">#REF!</x:definedName>
    <x:definedName name="BExSFYDRRTAZVPXRWUF5PDQ97WFF" localSheetId="17" hidden="1">#REF!</x:definedName>
    <x:definedName name="BExSFYDRRTAZVPXRWUF5PDQ97WFF" localSheetId="20" hidden="1">#REF!</x:definedName>
    <x:definedName name="BExSFYDRRTAZVPXRWUF5PDQ97WFF" hidden="1">#REF!</x:definedName>
    <x:definedName name="BExSFZVPFTXA3F0IJ2NGH1GXX9R7" localSheetId="17" hidden="1">#REF!</x:definedName>
    <x:definedName name="BExSFZVPFTXA3F0IJ2NGH1GXX9R7" localSheetId="20" hidden="1">#REF!</x:definedName>
    <x:definedName name="BExSFZVPFTXA3F0IJ2NGH1GXX9R7" hidden="1">#REF!</x:definedName>
    <x:definedName name="BExSG90Q4ZUU2IPGDYOM169NJV9S" localSheetId="17" hidden="1">#REF!</x:definedName>
    <x:definedName name="BExSG90Q4ZUU2IPGDYOM169NJV9S" localSheetId="20" hidden="1">#REF!</x:definedName>
    <x:definedName name="BExSG90Q4ZUU2IPGDYOM169NJV9S" hidden="1">#REF!</x:definedName>
    <x:definedName name="BExSG9X3DU845PNXYJGGLBQY2UHG" localSheetId="20" hidden="1">#REF!</x:definedName>
    <x:definedName name="BExSG9X3DU845PNXYJGGLBQY2UHG" hidden="1">#REF!</x:definedName>
    <x:definedName name="BExSGE45J27MDUUNXW7Z8Q33UAON" localSheetId="20" hidden="1">#REF!</x:definedName>
    <x:definedName name="BExSGE45J27MDUUNXW7Z8Q33UAON" hidden="1">#REF!</x:definedName>
    <x:definedName name="BExSGE9LY91Q0URHB4YAMX0UAMYI" localSheetId="20" hidden="1">#REF!</x:definedName>
    <x:definedName name="BExSGE9LY91Q0URHB4YAMX0UAMYI" hidden="1">#REF!</x:definedName>
    <x:definedName name="BExSGEPODWLV8HDBVY76N01S70YZ" localSheetId="20" hidden="1">#REF!</x:definedName>
    <x:definedName name="BExSGEPODWLV8HDBVY76N01S70YZ" hidden="1">#REF!</x:definedName>
    <x:definedName name="BExSGLB2URTLBCKBB4Y885W925F2" localSheetId="20" hidden="1">#REF!</x:definedName>
    <x:definedName name="BExSGLB2URTLBCKBB4Y885W925F2" hidden="1">#REF!</x:definedName>
    <x:definedName name="BExSGOAYG73SFWOPAQV80P710GID" localSheetId="20" hidden="1">#REF!</x:definedName>
    <x:definedName name="BExSGOAYG73SFWOPAQV80P710GID" hidden="1">#REF!</x:definedName>
    <x:definedName name="BExSGOWJHRW7FWKLO2EHUOOGHNAF" localSheetId="20" hidden="1">#REF!</x:definedName>
    <x:definedName name="BExSGOWJHRW7FWKLO2EHUOOGHNAF" hidden="1">#REF!</x:definedName>
    <x:definedName name="BExSGOWJTAP41ZV5Q23H7MI9C76W" localSheetId="20" hidden="1">#REF!</x:definedName>
    <x:definedName name="BExSGOWJTAP41ZV5Q23H7MI9C76W" hidden="1">#REF!</x:definedName>
    <x:definedName name="BExSGP7BU5UM9A7AOHIGT50GZN74" localSheetId="9" hidden="1">#REF!</x:definedName>
    <x:definedName name="BExSGP7BU5UM9A7AOHIGT50GZN74" localSheetId="20" hidden="1">#REF!</x:definedName>
    <x:definedName name="BExSGP7BU5UM9A7AOHIGT50GZN74" hidden="1">#REF!</x:definedName>
    <x:definedName name="BExSGR5JQVX2HQ0PKCGZNSSUM1RV" localSheetId="15" hidden="1">#REF!</x:definedName>
    <x:definedName name="BExSGR5JQVX2HQ0PKCGZNSSUM1RV" localSheetId="16" hidden="1">#REF!</x:definedName>
    <x:definedName name="BExSGR5JQVX2HQ0PKCGZNSSUM1RV" localSheetId="17" hidden="1">#REF!</x:definedName>
    <x:definedName name="BExSGR5JQVX2HQ0PKCGZNSSUM1RV" localSheetId="20" hidden="1">#REF!</x:definedName>
    <x:definedName name="BExSGR5JQVX2HQ0PKCGZNSSUM1RV" hidden="1">#REF!</x:definedName>
    <x:definedName name="BExSGVHX69GJZHD99DKE4RZ042B1" localSheetId="17" hidden="1">#REF!</x:definedName>
    <x:definedName name="BExSGVHX69GJZHD99DKE4RZ042B1" localSheetId="20" hidden="1">#REF!</x:definedName>
    <x:definedName name="BExSGVHX69GJZHD99DKE4RZ042B1" hidden="1">#REF!</x:definedName>
    <x:definedName name="BExSGZJO4J4ZO04E2N2ECVYS9DEZ" localSheetId="17" hidden="1">#REF!</x:definedName>
    <x:definedName name="BExSGZJO4J4ZO04E2N2ECVYS9DEZ" localSheetId="20" hidden="1">#REF!</x:definedName>
    <x:definedName name="BExSGZJO4J4ZO04E2N2ECVYS9DEZ" hidden="1">#REF!</x:definedName>
    <x:definedName name="BExSHAHFHS7MMNJR8JPVABRGBVIT" localSheetId="20" hidden="1">#REF!</x:definedName>
    <x:definedName name="BExSHAHFHS7MMNJR8JPVABRGBVIT" hidden="1">#REF!</x:definedName>
    <x:definedName name="BExSHFA0PJ5TS0LF5C5VDPKMSUP8" localSheetId="20" hidden="1">#REF!</x:definedName>
    <x:definedName name="BExSHFA0PJ5TS0LF5C5VDPKMSUP8" hidden="1">#REF!</x:definedName>
    <x:definedName name="BExSHGH88QZWW4RNAX4YKAZ5JEBL" localSheetId="20" hidden="1">#REF!</x:definedName>
    <x:definedName name="BExSHGH88QZWW4RNAX4YKAZ5JEBL" hidden="1">#REF!</x:definedName>
    <x:definedName name="BExSHOKK1OO3CX9Z28C58E5J1D9W" localSheetId="20" hidden="1">#REF!</x:definedName>
    <x:definedName name="BExSHOKK1OO3CX9Z28C58E5J1D9W" hidden="1">#REF!</x:definedName>
    <x:definedName name="BExSHQD8KYLTQGDXIRKCHQQ7MKIH" localSheetId="20" hidden="1">#REF!</x:definedName>
    <x:definedName name="BExSHQD8KYLTQGDXIRKCHQQ7MKIH" hidden="1">#REF!</x:definedName>
    <x:definedName name="BExSHVGPIAHXI97UBLI9G4I4M29F" localSheetId="20" hidden="1">#REF!</x:definedName>
    <x:definedName name="BExSHVGPIAHXI97UBLI9G4I4M29F" hidden="1">#REF!</x:definedName>
    <x:definedName name="BExSHVRHZDFJHSWEWWYO8PK8UC27" localSheetId="20" hidden="1">#REF!</x:definedName>
    <x:definedName name="BExSHVRHZDFJHSWEWWYO8PK8UC27" hidden="1">#REF!</x:definedName>
    <x:definedName name="BExSI0K2YL3HTCQAD8A7TR4QCUR6" localSheetId="20" hidden="1">#REF!</x:definedName>
    <x:definedName name="BExSI0K2YL3HTCQAD8A7TR4QCUR6" hidden="1">#REF!</x:definedName>
    <x:definedName name="BExSIFUDNRWXWIWNGCCFOOD8WIAZ" localSheetId="20" hidden="1">#REF!</x:definedName>
    <x:definedName name="BExSIFUDNRWXWIWNGCCFOOD8WIAZ" hidden="1">#REF!</x:definedName>
    <x:definedName name="BExTTWD2PGX3Y9FR5F2MRNLY1DIY" localSheetId="20" hidden="1">#REF!</x:definedName>
    <x:definedName name="BExTTWD2PGX3Y9FR5F2MRNLY1DIY" hidden="1">#REF!</x:definedName>
    <x:definedName name="BExTTZNS2PBCR93C9IUW49UZ4I6T" localSheetId="20" hidden="1">#REF!</x:definedName>
    <x:definedName name="BExTTZNS2PBCR93C9IUW49UZ4I6T" hidden="1">#REF!</x:definedName>
    <x:definedName name="BExTU2YFQ25JQ6MEMRHHN66VLTPJ" localSheetId="20" hidden="1">#REF!</x:definedName>
    <x:definedName name="BExTU2YFQ25JQ6MEMRHHN66VLTPJ" hidden="1">#REF!</x:definedName>
    <x:definedName name="BExTU75IOII1V5O0C9X2VAYYVJUG" localSheetId="20" hidden="1">#REF!</x:definedName>
    <x:definedName name="BExTU75IOII1V5O0C9X2VAYYVJUG" hidden="1">#REF!</x:definedName>
    <x:definedName name="BExTUA5F7V4LUIIAM17J3A8XF3JE" localSheetId="20" hidden="1">#REF!</x:definedName>
    <x:definedName name="BExTUA5F7V4LUIIAM17J3A8XF3JE" hidden="1">#REF!</x:definedName>
    <x:definedName name="BExTUJ53ANGZ3H1KDK4CR4Q0OD6P" localSheetId="20" hidden="1">#REF!</x:definedName>
    <x:definedName name="BExTUJ53ANGZ3H1KDK4CR4Q0OD6P" hidden="1">#REF!</x:definedName>
    <x:definedName name="BExTUKXSZBM7C57G6NGLWGU4WOHY" localSheetId="20" hidden="1">#REF!</x:definedName>
    <x:definedName name="BExTUKXSZBM7C57G6NGLWGU4WOHY" hidden="1">#REF!</x:definedName>
    <x:definedName name="BExTUSQCFFYZCDNHWHADBC2E1ZP1" localSheetId="20" hidden="1">#REF!</x:definedName>
    <x:definedName name="BExTUSQCFFYZCDNHWHADBC2E1ZP1" hidden="1">#REF!</x:definedName>
    <x:definedName name="BExTUVFGOJEYS28JURA5KHQFDU5J" localSheetId="20" hidden="1">#REF!</x:definedName>
    <x:definedName name="BExTUVFGOJEYS28JURA5KHQFDU5J" hidden="1">#REF!</x:definedName>
    <x:definedName name="BExTUW10U40QCYGHM5NJ3YR1O5SP" localSheetId="20" hidden="1">#REF!</x:definedName>
    <x:definedName name="BExTUW10U40QCYGHM5NJ3YR1O5SP" hidden="1">#REF!</x:definedName>
    <x:definedName name="BExTUWXFQHINU66YG82BI20ATMB5" localSheetId="20" hidden="1">#REF!</x:definedName>
    <x:definedName name="BExTUWXFQHINU66YG82BI20ATMB5" hidden="1">#REF!</x:definedName>
    <x:definedName name="BExTUY9WNSJ91GV8CP0SKJTEIV82" localSheetId="9" hidden="1">#REF!</x:definedName>
    <x:definedName name="BExTUY9WNSJ91GV8CP0SKJTEIV82" localSheetId="20" hidden="1">#REF!</x:definedName>
    <x:definedName name="BExTUY9WNSJ91GV8CP0SKJTEIV82" hidden="1">#REF!</x:definedName>
    <x:definedName name="BExTV67VIM8PV6KO253M4DUBJQLC" localSheetId="15" hidden="1">#REF!</x:definedName>
    <x:definedName name="BExTV67VIM8PV6KO253M4DUBJQLC" localSheetId="16" hidden="1">#REF!</x:definedName>
    <x:definedName name="BExTV67VIM8PV6KO253M4DUBJQLC" localSheetId="17" hidden="1">#REF!</x:definedName>
    <x:definedName name="BExTV67VIM8PV6KO253M4DUBJQLC" localSheetId="20" hidden="1">#REF!</x:definedName>
    <x:definedName name="BExTV67VIM8PV6KO253M4DUBJQLC" hidden="1">#REF!</x:definedName>
    <x:definedName name="BExTVELZCF2YA5L6F23BYZZR6WHF" localSheetId="17" hidden="1">#REF!</x:definedName>
    <x:definedName name="BExTVELZCF2YA5L6F23BYZZR6WHF" localSheetId="20" hidden="1">#REF!</x:definedName>
    <x:definedName name="BExTVELZCF2YA5L6F23BYZZR6WHF" hidden="1">#REF!</x:definedName>
    <x:definedName name="BExTVGPIQZ99YFXUC8OONUX5BD42" localSheetId="17" hidden="1">#REF!</x:definedName>
    <x:definedName name="BExTVGPIQZ99YFXUC8OONUX5BD42" localSheetId="20" hidden="1">#REF!</x:definedName>
    <x:definedName name="BExTVGPIQZ99YFXUC8OONUX5BD42" hidden="1">#REF!</x:definedName>
    <x:definedName name="BExTVLNG9KX2WVJZRHW6SQVAV80G" localSheetId="20" hidden="1">#REF!</x:definedName>
    <x:definedName name="BExTVLNG9KX2WVJZRHW6SQVAV80G" hidden="1">#REF!</x:definedName>
    <x:definedName name="BExTVOSUIF74AWLLP1Y2PW2T8R4L" localSheetId="20" hidden="1">#REF!</x:definedName>
    <x:definedName name="BExTVOSUIF74AWLLP1Y2PW2T8R4L" hidden="1">#REF!</x:definedName>
    <x:definedName name="BExTVYE49EIPTW7ZG5F30RHCYXWI" localSheetId="20" hidden="1">#REF!</x:definedName>
    <x:definedName name="BExTVYE49EIPTW7ZG5F30RHCYXWI" hidden="1">#REF!</x:definedName>
    <x:definedName name="BExTVZQLP9VFLEYQ9280W13X7E8K" localSheetId="20" hidden="1">#REF!</x:definedName>
    <x:definedName name="BExTVZQLP9VFLEYQ9280W13X7E8K" hidden="1">#REF!</x:definedName>
    <x:definedName name="BExTW4U1EFP1ZS3Q099D6OFYZ4PO" localSheetId="20" hidden="1">#REF!</x:definedName>
    <x:definedName name="BExTW4U1EFP1ZS3Q099D6OFYZ4PO" hidden="1">#REF!</x:definedName>
    <x:definedName name="BExTWB4LA1PODQOH4LDTHQKBN16K" localSheetId="20" hidden="1">#REF!</x:definedName>
    <x:definedName name="BExTWB4LA1PODQOH4LDTHQKBN16K" hidden="1">#REF!</x:definedName>
    <x:definedName name="BExTWEQ3PHIFDCWHG4QVX0626J8L" localSheetId="20" hidden="1">#REF!</x:definedName>
    <x:definedName name="BExTWEQ3PHIFDCWHG4QVX0626J8L" hidden="1">#REF!</x:definedName>
    <x:definedName name="BExTWFMEUL2NCM0LIAELE18IZ3TQ" localSheetId="20" hidden="1">#REF!</x:definedName>
    <x:definedName name="BExTWFMEUL2NCM0LIAELE18IZ3TQ" hidden="1">#REF!</x:definedName>
    <x:definedName name="BExTWH9QHMKXVF1R0QG6TJ2154QV" localSheetId="20" hidden="1">#REF!</x:definedName>
    <x:definedName name="BExTWH9QHMKXVF1R0QG6TJ2154QV" hidden="1">#REF!</x:definedName>
    <x:definedName name="BExTWHVADLJCCNEWMD928MM0SUBX" localSheetId="20" hidden="1">#REF!</x:definedName>
    <x:definedName name="BExTWHVADLJCCNEWMD928MM0SUBX" hidden="1">#REF!</x:definedName>
    <x:definedName name="BExTWI0Q8AWXUA3ZN7I5V3QK2KM1" localSheetId="20" hidden="1">#REF!</x:definedName>
    <x:definedName name="BExTWI0Q8AWXUA3ZN7I5V3QK2KM1" hidden="1">#REF!</x:definedName>
    <x:definedName name="BExTWJTIA3WUW1PUWXAOP9O8NKLZ" localSheetId="20" hidden="1">#REF!</x:definedName>
    <x:definedName name="BExTWJTIA3WUW1PUWXAOP9O8NKLZ" hidden="1">#REF!</x:definedName>
    <x:definedName name="BExTWP7ODVVVOXUAS0T4KNY9E7XN" localSheetId="20" hidden="1">#REF!</x:definedName>
    <x:definedName name="BExTWP7ODVVVOXUAS0T4KNY9E7XN" hidden="1">#REF!</x:definedName>
    <x:definedName name="BExTWTEREH1W943SZJSXS6AZCXLO" localSheetId="20" hidden="1">#REF!</x:definedName>
    <x:definedName name="BExTWTEREH1W943SZJSXS6AZCXLO" hidden="1">#REF!</x:definedName>
    <x:definedName name="BExTWW95OX07FNA01WF5MSSSFQLX" localSheetId="20" hidden="1">#REF!</x:definedName>
    <x:definedName name="BExTWW95OX07FNA01WF5MSSSFQLX" hidden="1">#REF!</x:definedName>
    <x:definedName name="BExTX476KI0RNB71XI5TYMANSGBG" localSheetId="20" hidden="1">#REF!</x:definedName>
    <x:definedName name="BExTX476KI0RNB71XI5TYMANSGBG" hidden="1">#REF!</x:definedName>
    <x:definedName name="BExTXFQI2GZRV54ZHPCYUHMPUDGG" localSheetId="20" hidden="1">#REF!</x:definedName>
    <x:definedName name="BExTXFQI2GZRV54ZHPCYUHMPUDGG" hidden="1">#REF!</x:definedName>
    <x:definedName name="BExTXJ6HBAIXMMWKZTJNFDYVZCAY" localSheetId="20" hidden="1">#REF!</x:definedName>
    <x:definedName name="BExTXJ6HBAIXMMWKZTJNFDYVZCAY" hidden="1">#REF!</x:definedName>
    <x:definedName name="BExTXT812NQT8GAEGH738U29BI0D" localSheetId="20" hidden="1">#REF!</x:definedName>
    <x:definedName name="BExTXT812NQT8GAEGH738U29BI0D" hidden="1">#REF!</x:definedName>
    <x:definedName name="BExTXWIP2TFPTQ76NHFOB72NICRZ" localSheetId="20" hidden="1">#REF!</x:definedName>
    <x:definedName name="BExTXWIP2TFPTQ76NHFOB72NICRZ" hidden="1">#REF!</x:definedName>
    <x:definedName name="BExTXZ7U13BQKYC9T78TWXRCE6L6" localSheetId="20" hidden="1">#REF!</x:definedName>
    <x:definedName name="BExTXZ7U13BQKYC9T78TWXRCE6L6" hidden="1">#REF!</x:definedName>
    <x:definedName name="BExTY5T62H651VC86QM4X7E28JVA" localSheetId="20" hidden="1">#REF!</x:definedName>
    <x:definedName name="BExTY5T62H651VC86QM4X7E28JVA" hidden="1">#REF!</x:definedName>
    <x:definedName name="BExTYHCJJ2NWRM1RV59FYR41534U" localSheetId="20" hidden="1">#REF!</x:definedName>
    <x:definedName name="BExTYHCJJ2NWRM1RV59FYR41534U" hidden="1">#REF!</x:definedName>
    <x:definedName name="BExTYKCEFJ83LZM95M1V7CSFQVEA" localSheetId="20" hidden="1">#REF!</x:definedName>
    <x:definedName name="BExTYKCEFJ83LZM95M1V7CSFQVEA" hidden="1">#REF!</x:definedName>
    <x:definedName name="BExTYL3GR8LX1FWLOOBTAZQOOO7D" localSheetId="9" hidden="1">#REF!</x:definedName>
    <x:definedName name="BExTYL3GR8LX1FWLOOBTAZQOOO7D" localSheetId="20" hidden="1">#REF!</x:definedName>
    <x:definedName name="BExTYL3GR8LX1FWLOOBTAZQOOO7D" hidden="1">#REF!</x:definedName>
    <x:definedName name="BExTYLUCLWGGQOEPH6W91DIYL3RQ" localSheetId="15" hidden="1">#REF!</x:definedName>
    <x:definedName name="BExTYLUCLWGGQOEPH6W91DIYL3RQ" localSheetId="16" hidden="1">#REF!</x:definedName>
    <x:definedName name="BExTYLUCLWGGQOEPH6W91DIYL3RQ" localSheetId="17" hidden="1">#REF!</x:definedName>
    <x:definedName name="BExTYLUCLWGGQOEPH6W91DIYL3RQ" localSheetId="20" hidden="1">#REF!</x:definedName>
    <x:definedName name="BExTYLUCLWGGQOEPH6W91DIYL3RQ" hidden="1">#REF!</x:definedName>
    <x:definedName name="BExTYOZQGNRDMMFZOG8515WQDGU3" localSheetId="9" hidden="1">#REF!</x:definedName>
    <x:definedName name="BExTYOZQGNRDMMFZOG8515WQDGU3" localSheetId="15" hidden="1">#REF!</x:definedName>
    <x:definedName name="BExTYOZQGNRDMMFZOG8515WQDGU3" localSheetId="16" hidden="1">#REF!</x:definedName>
    <x:definedName name="BExTYOZQGNRDMMFZOG8515WQDGU3" localSheetId="20" hidden="1">#REF!</x:definedName>
    <x:definedName name="BExTYOZQGNRDMMFZOG8515WQDGU3" hidden="1">#REF!</x:definedName>
    <x:definedName name="BExTYPLA9N640MFRJJQPKXT7P88M" localSheetId="15" hidden="1">#REF!</x:definedName>
    <x:definedName name="BExTYPLA9N640MFRJJQPKXT7P88M" localSheetId="16" hidden="1">#REF!</x:definedName>
    <x:definedName name="BExTYPLA9N640MFRJJQPKXT7P88M" localSheetId="17" hidden="1">#REF!</x:definedName>
    <x:definedName name="BExTYPLA9N640MFRJJQPKXT7P88M" localSheetId="20" hidden="1">#REF!</x:definedName>
    <x:definedName name="BExTYPLA9N640MFRJJQPKXT7P88M" hidden="1">#REF!</x:definedName>
    <x:definedName name="BExTYQMZFH06S0SMRP98OBQF34G8" localSheetId="17" hidden="1">#REF!</x:definedName>
    <x:definedName name="BExTYQMZFH06S0SMRP98OBQF34G8" localSheetId="20" hidden="1">#REF!</x:definedName>
    <x:definedName name="BExTYQMZFH06S0SMRP98OBQF34G8" hidden="1">#REF!</x:definedName>
    <x:definedName name="BExTZ7F71SNTOX4LLZCK5R9VUMIJ" localSheetId="17" hidden="1">#REF!</x:definedName>
    <x:definedName name="BExTZ7F71SNTOX4LLZCK5R9VUMIJ" localSheetId="20" hidden="1">#REF!</x:definedName>
    <x:definedName name="BExTZ7F71SNTOX4LLZCK5R9VUMIJ" hidden="1">#REF!</x:definedName>
    <x:definedName name="BExTZ8GX3F0K1UBDQ5Y9BYXK1Z6F" localSheetId="20" hidden="1">#REF!</x:definedName>
    <x:definedName name="BExTZ8GX3F0K1UBDQ5Y9BYXK1Z6F" hidden="1">#REF!</x:definedName>
    <x:definedName name="BExTZ8X5G9S3PA4FPSNK7T69W7QT" localSheetId="20" hidden="1">#REF!</x:definedName>
    <x:definedName name="BExTZ8X5G9S3PA4FPSNK7T69W7QT" hidden="1">#REF!</x:definedName>
    <x:definedName name="BExTZ97Y0RMR8V5BI9F2H4MFB77O" localSheetId="20" hidden="1">#REF!</x:definedName>
    <x:definedName name="BExTZ97Y0RMR8V5BI9F2H4MFB77O" hidden="1">#REF!</x:definedName>
    <x:definedName name="BExTZ97YR84DZ8QVX5145UPYSRH1" localSheetId="20" hidden="1">#REF!</x:definedName>
    <x:definedName name="BExTZ97YR84DZ8QVX5145UPYSRH1" hidden="1">#REF!</x:definedName>
    <x:definedName name="BExTZK5PMCAXJL4DUIGL6H9Y8U4C" localSheetId="20" hidden="1">#REF!</x:definedName>
    <x:definedName name="BExTZK5PMCAXJL4DUIGL6H9Y8U4C" hidden="1">#REF!</x:definedName>
    <x:definedName name="BExTZKB6L5SXV5UN71YVTCBEIGWY" localSheetId="20" hidden="1">#REF!</x:definedName>
    <x:definedName name="BExTZKB6L5SXV5UN71YVTCBEIGWY" hidden="1">#REF!</x:definedName>
    <x:definedName name="BExTZLICVKK4NBJFEGL270GJ2VQO" localSheetId="20" hidden="1">#REF!</x:definedName>
    <x:definedName name="BExTZLICVKK4NBJFEGL270GJ2VQO" hidden="1">#REF!</x:definedName>
    <x:definedName name="BExTZO2596CBZKPI7YNA1QQNPAIJ" localSheetId="20" hidden="1">#REF!</x:definedName>
    <x:definedName name="BExTZO2596CBZKPI7YNA1QQNPAIJ" hidden="1">#REF!</x:definedName>
    <x:definedName name="BExTZY8TDV4U7FQL7O10G6VKWKPJ" localSheetId="20" hidden="1">#REF!</x:definedName>
    <x:definedName name="BExTZY8TDV4U7FQL7O10G6VKWKPJ" hidden="1">#REF!</x:definedName>
    <x:definedName name="BExU02QNT4LT7H9JPUC4FXTLVGZT" localSheetId="20" hidden="1">#REF!</x:definedName>
    <x:definedName name="BExU02QNT4LT7H9JPUC4FXTLVGZT" hidden="1">#REF!</x:definedName>
    <x:definedName name="BExU0BFJJQO1HJZKI14QGOQ6JROO" localSheetId="20" hidden="1">#REF!</x:definedName>
    <x:definedName name="BExU0BFJJQO1HJZKI14QGOQ6JROO" hidden="1">#REF!</x:definedName>
    <x:definedName name="BExU0BFKP4UL0TQC5B09T8C2BO3W" localSheetId="20" hidden="1">#REF!</x:definedName>
    <x:definedName name="BExU0BFKP4UL0TQC5B09T8C2BO3W" hidden="1">#REF!</x:definedName>
    <x:definedName name="BExU0CXIZZF3DKCNKF3AHXAPONZC" localSheetId="20" hidden="1">#REF!</x:definedName>
    <x:definedName name="BExU0CXIZZF3DKCNKF3AHXAPONZC" hidden="1">#REF!</x:definedName>
    <x:definedName name="BExU0FH5WTGW8MRFUFMDDSMJ6YQ5" localSheetId="20" hidden="1">#REF!</x:definedName>
    <x:definedName name="BExU0FH5WTGW8MRFUFMDDSMJ6YQ5" hidden="1">#REF!</x:definedName>
    <x:definedName name="BExU0GDOIL9U33QGU9ZU3YX3V1I4" localSheetId="20" hidden="1">#REF!</x:definedName>
    <x:definedName name="BExU0GDOIL9U33QGU9ZU3YX3V1I4" hidden="1">#REF!</x:definedName>
    <x:definedName name="BExU0HKTO8WJDQDWRTUK5TETM3HS" localSheetId="20" hidden="1">#REF!</x:definedName>
    <x:definedName name="BExU0HKTO8WJDQDWRTUK5TETM3HS" hidden="1">#REF!</x:definedName>
    <x:definedName name="BExU0MTJQPE041ZN7H8UKGV6MZT7" localSheetId="20" hidden="1">#REF!</x:definedName>
    <x:definedName name="BExU0MTJQPE041ZN7H8UKGV6MZT7" hidden="1">#REF!</x:definedName>
    <x:definedName name="BExU0XB6XCXI4SZ92YEUFMW4TAXF" localSheetId="20" hidden="1">#REF!</x:definedName>
    <x:definedName name="BExU0XB6XCXI4SZ92YEUFMW4TAXF" hidden="1">#REF!</x:definedName>
    <x:definedName name="BExU0ZUUFYHLUK4M4E8GLGIBBNT0" localSheetId="20" hidden="1">#REF!</x:definedName>
    <x:definedName name="BExU0ZUUFYHLUK4M4E8GLGIBBNT0" hidden="1">#REF!</x:definedName>
    <x:definedName name="BExU147D6RPG6ZVTSXRKFSVRHSBG" localSheetId="20" hidden="1">#REF!</x:definedName>
    <x:definedName name="BExU147D6RPG6ZVTSXRKFSVRHSBG" hidden="1">#REF!</x:definedName>
    <x:definedName name="BExU16R10W1SOAPNG4CDJ01T7JRE" localSheetId="20" hidden="1">#REF!</x:definedName>
    <x:definedName name="BExU16R10W1SOAPNG4CDJ01T7JRE" hidden="1">#REF!</x:definedName>
    <x:definedName name="BExU17CKOR3GNIHDNVLH9L1IOJS9" localSheetId="20" hidden="1">#REF!</x:definedName>
    <x:definedName name="BExU17CKOR3GNIHDNVLH9L1IOJS9" hidden="1">#REF!</x:definedName>
    <x:definedName name="BExU1DHV15JIOYOXDDJLCPQWUF8Y" localSheetId="20" hidden="1">#REF!</x:definedName>
    <x:definedName name="BExU1DHV15JIOYOXDDJLCPQWUF8Y" hidden="1">#REF!</x:definedName>
    <x:definedName name="BExU1GXUTLRPJN4MRINLAPHSZQFG" localSheetId="20" hidden="1">#REF!</x:definedName>
    <x:definedName name="BExU1GXUTLRPJN4MRINLAPHSZQFG" hidden="1">#REF!</x:definedName>
    <x:definedName name="BExU1IL9AOHFO85BZB6S60DK3N8H" localSheetId="20" hidden="1">#REF!</x:definedName>
    <x:definedName name="BExU1IL9AOHFO85BZB6S60DK3N8H" hidden="1">#REF!</x:definedName>
    <x:definedName name="BExU1NOPS09CLFZL1O31RAF9BQNQ" localSheetId="20" hidden="1">#REF!</x:definedName>
    <x:definedName name="BExU1NOPS09CLFZL1O31RAF9BQNQ" hidden="1">#REF!</x:definedName>
    <x:definedName name="BExU1P6H60U4RWZFX1HYXV8Z6KI7" localSheetId="20" hidden="1">#REF!</x:definedName>
    <x:definedName name="BExU1P6H60U4RWZFX1HYXV8Z6KI7" hidden="1">#REF!</x:definedName>
    <x:definedName name="BExU1PH9MOEX1JZVZ3D5M9DXB191" localSheetId="20" hidden="1">#REF!</x:definedName>
    <x:definedName name="BExU1PH9MOEX1JZVZ3D5M9DXB191" hidden="1">#REF!</x:definedName>
    <x:definedName name="BExU1QZEEKJA35IMEOLOJ3ODX0ZA" localSheetId="20" hidden="1">#REF!</x:definedName>
    <x:definedName name="BExU1QZEEKJA35IMEOLOJ3ODX0ZA" hidden="1">#REF!</x:definedName>
    <x:definedName name="BExU1VRURIWWVJ95O40WA23LMTJD" localSheetId="20" hidden="1">#REF!</x:definedName>
    <x:definedName name="BExU1VRURIWWVJ95O40WA23LMTJD" hidden="1">#REF!</x:definedName>
    <x:definedName name="BExU24M8MKBQNO1RXU0IQ2PBN3F1" localSheetId="20" hidden="1">#REF!</x:definedName>
    <x:definedName name="BExU24M8MKBQNO1RXU0IQ2PBN3F1" hidden="1">#REF!</x:definedName>
    <x:definedName name="BExU2M5CK6XK55UIHDVYRXJJJRI4" localSheetId="20" hidden="1">#REF!</x:definedName>
    <x:definedName name="BExU2M5CK6XK55UIHDVYRXJJJRI4" hidden="1">#REF!</x:definedName>
    <x:definedName name="BExU2T1JA8VA37QX2DVLJLQAUW7W" localSheetId="20" hidden="1">#REF!</x:definedName>
    <x:definedName name="BExU2T1JA8VA37QX2DVLJLQAUW7W" hidden="1">#REF!</x:definedName>
    <x:definedName name="BExU2TXVT25ZTOFQAF6CM53Z1RLF" localSheetId="20" hidden="1">#REF!</x:definedName>
    <x:definedName name="BExU2TXVT25ZTOFQAF6CM53Z1RLF" hidden="1">#REF!</x:definedName>
    <x:definedName name="BExU2XZLYIU19G7358W5T9E87AFR" localSheetId="20" hidden="1">#REF!</x:definedName>
    <x:definedName name="BExU2XZLYIU19G7358W5T9E87AFR" hidden="1">#REF!</x:definedName>
    <x:definedName name="BExU33OMH5JZ904ICANETZ08X20J" localSheetId="20" hidden="1">#REF!</x:definedName>
    <x:definedName name="BExU33OMH5JZ904ICANETZ08X20J" hidden="1">#REF!</x:definedName>
    <x:definedName name="BExU3B66MCKJFSKT3HL8B5EJGVX0" localSheetId="20" hidden="1">#REF!</x:definedName>
    <x:definedName name="BExU3B66MCKJFSKT3HL8B5EJGVX0" hidden="1">#REF!</x:definedName>
    <x:definedName name="BExU3FIQME8CY7AIZPHINOQE8U4S" localSheetId="20" hidden="1">#REF!</x:definedName>
    <x:definedName name="BExU3FIQME8CY7AIZPHINOQE8U4S" hidden="1">#REF!</x:definedName>
    <x:definedName name="BExU3UNI9NR1RNZR07NSLSZMDOQQ" localSheetId="20" hidden="1">#REF!</x:definedName>
    <x:definedName name="BExU3UNI9NR1RNZR07NSLSZMDOQQ" hidden="1">#REF!</x:definedName>
    <x:definedName name="BExU401R18N6XKZKL7CNFOZQCM14" localSheetId="20" hidden="1">#REF!</x:definedName>
    <x:definedName name="BExU401R18N6XKZKL7CNFOZQCM14" hidden="1">#REF!</x:definedName>
    <x:definedName name="BExU42QVGY7TK39W1BIN6CDRG2OE" localSheetId="20" hidden="1">#REF!</x:definedName>
    <x:definedName name="BExU42QVGY7TK39W1BIN6CDRG2OE" hidden="1">#REF!</x:definedName>
    <x:definedName name="BExU44P2AEX6PD8VC4ISCROUCQSP" localSheetId="20" hidden="1">#REF!</x:definedName>
    <x:definedName name="BExU44P2AEX6PD8VC4ISCROUCQSP" hidden="1">#REF!</x:definedName>
    <x:definedName name="BExU47OZMS6TCWMEHHF0UCSFLLPI" localSheetId="20" hidden="1">#REF!</x:definedName>
    <x:definedName name="BExU47OZMS6TCWMEHHF0UCSFLLPI" hidden="1">#REF!</x:definedName>
    <x:definedName name="BExU4D36E8TXN0M8KSNGEAFYP4DQ" localSheetId="20" hidden="1">#REF!</x:definedName>
    <x:definedName name="BExU4D36E8TXN0M8KSNGEAFYP4DQ" hidden="1">#REF!</x:definedName>
    <x:definedName name="BExU4G31RRVLJ3AC6E1FNEFMXM3O" localSheetId="20" hidden="1">#REF!</x:definedName>
    <x:definedName name="BExU4G31RRVLJ3AC6E1FNEFMXM3O" hidden="1">#REF!</x:definedName>
    <x:definedName name="BExU4GDVLPUEWBA4MRYRTQAUNO7B" localSheetId="20" hidden="1">#REF!</x:definedName>
    <x:definedName name="BExU4GDVLPUEWBA4MRYRTQAUNO7B" hidden="1">#REF!</x:definedName>
    <x:definedName name="BExU4H4QVOMTUDXRKDNWMMIRSYHD" localSheetId="9" hidden="1">#REF!</x:definedName>
    <x:definedName name="BExU4H4QVOMTUDXRKDNWMMIRSYHD" localSheetId="20" hidden="1">#REF!</x:definedName>
    <x:definedName name="BExU4H4QVOMTUDXRKDNWMMIRSYHD" hidden="1">#REF!</x:definedName>
    <x:definedName name="BExU4I148DA7PRCCISLWQ6ABXFK6" localSheetId="15" hidden="1">#REF!</x:definedName>
    <x:definedName name="BExU4I148DA7PRCCISLWQ6ABXFK6" localSheetId="16" hidden="1">#REF!</x:definedName>
    <x:definedName name="BExU4I148DA7PRCCISLWQ6ABXFK6" localSheetId="17" hidden="1">#REF!</x:definedName>
    <x:definedName name="BExU4I148DA7PRCCISLWQ6ABXFK6" localSheetId="20" hidden="1">#REF!</x:definedName>
    <x:definedName name="BExU4I148DA7PRCCISLWQ6ABXFK6" hidden="1">#REF!</x:definedName>
    <x:definedName name="BExU4L101H2KQHVKCKQ4PBAWZV6K" localSheetId="17" hidden="1">#REF!</x:definedName>
    <x:definedName name="BExU4L101H2KQHVKCKQ4PBAWZV6K" localSheetId="20" hidden="1">#REF!</x:definedName>
    <x:definedName name="BExU4L101H2KQHVKCKQ4PBAWZV6K" hidden="1">#REF!</x:definedName>
    <x:definedName name="BExU4NA00RRRBGRT6TOB0MXZRCRZ" localSheetId="17" hidden="1">#REF!</x:definedName>
    <x:definedName name="BExU4NA00RRRBGRT6TOB0MXZRCRZ" localSheetId="20" hidden="1">#REF!</x:definedName>
    <x:definedName name="BExU4NA00RRRBGRT6TOB0MXZRCRZ" hidden="1">#REF!</x:definedName>
    <x:definedName name="BExU51IFNZXPBDES28457LR8X60M" localSheetId="20" hidden="1">#REF!</x:definedName>
    <x:definedName name="BExU51IFNZXPBDES28457LR8X60M" hidden="1">#REF!</x:definedName>
    <x:definedName name="BExU529I6YHVOG83TJHWSILIQU1S" localSheetId="20" hidden="1">#REF!</x:definedName>
    <x:definedName name="BExU529I6YHVOG83TJHWSILIQU1S" hidden="1">#REF!</x:definedName>
    <x:definedName name="BExU57YCIKPRD8QWL6EU0YR3NG3J" localSheetId="20" hidden="1">#REF!</x:definedName>
    <x:definedName name="BExU57YCIKPRD8QWL6EU0YR3NG3J" hidden="1">#REF!</x:definedName>
    <x:definedName name="BExU5DSTBWXLN6E59B757KRWRI6E" localSheetId="20" hidden="1">#REF!</x:definedName>
    <x:definedName name="BExU5DSTBWXLN6E59B757KRWRI6E" hidden="1">#REF!</x:definedName>
    <x:definedName name="BExU5TDWM8NNDHYPQ7OQODTQ368A" localSheetId="20" hidden="1">#REF!</x:definedName>
    <x:definedName name="BExU5TDWM8NNDHYPQ7OQODTQ368A" hidden="1">#REF!</x:definedName>
    <x:definedName name="BExU5UQD0ZEWKNYDL4KL8VFIMNVH" localSheetId="20" hidden="1">#REF!</x:definedName>
    <x:definedName name="BExU5UQD0ZEWKNYDL4KL8VFIMNVH" hidden="1">#REF!</x:definedName>
    <x:definedName name="BExU5X4OX1V1XHS6WSSORVQPP6Z3" localSheetId="20" hidden="1">#REF!</x:definedName>
    <x:definedName name="BExU5X4OX1V1XHS6WSSORVQPP6Z3" hidden="1">#REF!</x:definedName>
    <x:definedName name="BExU5XVPARTFMRYHNUTBKDIL4UJN" localSheetId="20" hidden="1">#REF!</x:definedName>
    <x:definedName name="BExU5XVPARTFMRYHNUTBKDIL4UJN" hidden="1">#REF!</x:definedName>
    <x:definedName name="BExU66KMFBAP8JCVG9VM1RD1TNFF" localSheetId="20" hidden="1">#REF!</x:definedName>
    <x:definedName name="BExU66KMFBAP8JCVG9VM1RD1TNFF" hidden="1">#REF!</x:definedName>
    <x:definedName name="BExU68IOM3CB3TACNAE9565TW7SH" localSheetId="20" hidden="1">#REF!</x:definedName>
    <x:definedName name="BExU68IOM3CB3TACNAE9565TW7SH" hidden="1">#REF!</x:definedName>
    <x:definedName name="BExU6AM82KN21E82HMWVP3LWP9IL" localSheetId="20" hidden="1">#REF!</x:definedName>
    <x:definedName name="BExU6AM82KN21E82HMWVP3LWP9IL" hidden="1">#REF!</x:definedName>
    <x:definedName name="BExU6FEU1MRHU98R9YOJC5OKUJ6L" localSheetId="20" hidden="1">#REF!</x:definedName>
    <x:definedName name="BExU6FEU1MRHU98R9YOJC5OKUJ6L" hidden="1">#REF!</x:definedName>
    <x:definedName name="BExU6KIAJ663Y8W8QMU4HCF183DF" localSheetId="20" hidden="1">#REF!</x:definedName>
    <x:definedName name="BExU6KIAJ663Y8W8QMU4HCF183DF" hidden="1">#REF!</x:definedName>
    <x:definedName name="BExU6KT19B4PG6SHXFBGBPLM66KT" localSheetId="20" hidden="1">#REF!</x:definedName>
    <x:definedName name="BExU6KT19B4PG6SHXFBGBPLM66KT" hidden="1">#REF!</x:definedName>
    <x:definedName name="BExU6PAVKIOAIMQ9XQIHHF1SUAGO" localSheetId="20" hidden="1">#REF!</x:definedName>
    <x:definedName name="BExU6PAVKIOAIMQ9XQIHHF1SUAGO" hidden="1">#REF!</x:definedName>
    <x:definedName name="BExU6WXXC7SSQDMHSLUN5C2V4IYX" localSheetId="20" hidden="1">#REF!</x:definedName>
    <x:definedName name="BExU6WXXC7SSQDMHSLUN5C2V4IYX" hidden="1">#REF!</x:definedName>
    <x:definedName name="BExU73387E74XE8A9UKZLZNJYY65" localSheetId="20" hidden="1">#REF!</x:definedName>
    <x:definedName name="BExU73387E74XE8A9UKZLZNJYY65" hidden="1">#REF!</x:definedName>
    <x:definedName name="BExU76ZHCJM8I7VSICCMSTC33O6U" localSheetId="20" hidden="1">#REF!</x:definedName>
    <x:definedName name="BExU76ZHCJM8I7VSICCMSTC33O6U" hidden="1">#REF!</x:definedName>
    <x:definedName name="BExU7BBTUF8BQ42DSGM94X5TG5GF" localSheetId="20" hidden="1">#REF!</x:definedName>
    <x:definedName name="BExU7BBTUF8BQ42DSGM94X5TG5GF" hidden="1">#REF!</x:definedName>
    <x:definedName name="BExU7HH4EAHFQHT4AXKGWAWZP3I0" localSheetId="20" hidden="1">#REF!</x:definedName>
    <x:definedName name="BExU7HH4EAHFQHT4AXKGWAWZP3I0" hidden="1">#REF!</x:definedName>
    <x:definedName name="BExU7MF1ZVPDHOSMCAXOSYICHZ4I" localSheetId="20" hidden="1">#REF!</x:definedName>
    <x:definedName name="BExU7MF1ZVPDHOSMCAXOSYICHZ4I" hidden="1">#REF!</x:definedName>
    <x:definedName name="BExU7O2BJ6D5YCKEL6FD2EFCWYRX" localSheetId="20" hidden="1">#REF!</x:definedName>
    <x:definedName name="BExU7O2BJ6D5YCKEL6FD2EFCWYRX" hidden="1">#REF!</x:definedName>
    <x:definedName name="BExU7PKGGTU90XX4CKU6M5W0HTLN" localSheetId="20" hidden="1">#REF!</x:definedName>
    <x:definedName name="BExU7PKGGTU90XX4CKU6M5W0HTLN" hidden="1">#REF!</x:definedName>
    <x:definedName name="BExU7Q0JS9YIUKUPNSSAIDK2KJAV" localSheetId="20" hidden="1">#REF!</x:definedName>
    <x:definedName name="BExU7Q0JS9YIUKUPNSSAIDK2KJAV" hidden="1">#REF!</x:definedName>
    <x:definedName name="BExU7XNR6I6O94DKRLHQ1FWJ64S0" localSheetId="20" hidden="1">#REF!</x:definedName>
    <x:definedName name="BExU7XNR6I6O94DKRLHQ1FWJ64S0" hidden="1">#REF!</x:definedName>
    <x:definedName name="BExU80I6AE5OU7P7F5V7HWIZBJ4P" localSheetId="20" hidden="1">#REF!</x:definedName>
    <x:definedName name="BExU80I6AE5OU7P7F5V7HWIZBJ4P" hidden="1">#REF!</x:definedName>
    <x:definedName name="BExU86NB26MCPYIISZ36HADONGT2" localSheetId="20" hidden="1">#REF!</x:definedName>
    <x:definedName name="BExU86NB26MCPYIISZ36HADONGT2" hidden="1">#REF!</x:definedName>
    <x:definedName name="BExU885EZZNSZV3GP298UJ8LB7OL" localSheetId="20" hidden="1">#REF!</x:definedName>
    <x:definedName name="BExU885EZZNSZV3GP298UJ8LB7OL" hidden="1">#REF!</x:definedName>
    <x:definedName name="BExU8DZPVHN9IPBJG5ASDBCHVV6F" localSheetId="20" hidden="1">#REF!</x:definedName>
    <x:definedName name="BExU8DZPVHN9IPBJG5ASDBCHVV6F" hidden="1">#REF!</x:definedName>
    <x:definedName name="BExU8FSAUP9TUZ1NO9WXK80QPHWV" localSheetId="20" hidden="1">#REF!</x:definedName>
    <x:definedName name="BExU8FSAUP9TUZ1NO9WXK80QPHWV" hidden="1">#REF!</x:definedName>
    <x:definedName name="BExU8GOTU4Q7I3BF5S1PKOPIPIP8" localSheetId="20" hidden="1">#REF!</x:definedName>
    <x:definedName name="BExU8GOTU4Q7I3BF5S1PKOPIPIP8" hidden="1">#REF!</x:definedName>
    <x:definedName name="BExU8KFLAN778MBN93NYZB0FV30G" localSheetId="20" hidden="1">#REF!</x:definedName>
    <x:definedName name="BExU8KFLAN778MBN93NYZB0FV30G" hidden="1">#REF!</x:definedName>
    <x:definedName name="BExU8MDV8JYF9JHWAW4N09DMLGH5" localSheetId="20" hidden="1">#REF!</x:definedName>
    <x:definedName name="BExU8MDV8JYF9JHWAW4N09DMLGH5" hidden="1">#REF!</x:definedName>
    <x:definedName name="BExU8R0Z2JP4BSAIMCN5VNQZSAQV" localSheetId="20" hidden="1">#REF!</x:definedName>
    <x:definedName name="BExU8R0Z2JP4BSAIMCN5VNQZSAQV" hidden="1">#REF!</x:definedName>
    <x:definedName name="BExU8SO8VG1NKAASDL1AWU8VYF7J" localSheetId="20" hidden="1">#REF!</x:definedName>
    <x:definedName name="BExU8SO8VG1NKAASDL1AWU8VYF7J" hidden="1">#REF!</x:definedName>
    <x:definedName name="BExU8UX9JX3XLB47YZ8GFXE0V7R2" localSheetId="20" hidden="1">#REF!</x:definedName>
    <x:definedName name="BExU8UX9JX3XLB47YZ8GFXE0V7R2" hidden="1">#REF!</x:definedName>
    <x:definedName name="BExU91DC3DGKPZD6LTER2IRTF89C" localSheetId="20" hidden="1">#REF!</x:definedName>
    <x:definedName name="BExU91DC3DGKPZD6LTER2IRTF89C" hidden="1">#REF!</x:definedName>
    <x:definedName name="BExU91TEHJ9BOPW2I0PGCMVB2LIN" localSheetId="20" hidden="1">#REF!</x:definedName>
    <x:definedName name="BExU91TEHJ9BOPW2I0PGCMVB2LIN" hidden="1">#REF!</x:definedName>
    <x:definedName name="BExU935WUOV28D64L2EAFTLHA8XK" localSheetId="9" hidden="1">#REF!</x:definedName>
    <x:definedName name="BExU935WUOV28D64L2EAFTLHA8XK" localSheetId="20" hidden="1">#REF!</x:definedName>
    <x:definedName name="BExU935WUOV28D64L2EAFTLHA8XK" hidden="1">#REF!</x:definedName>
    <x:definedName name="BExU96M1J7P9DZQ3S9H0C12KGYTW" localSheetId="15" hidden="1">#REF!</x:definedName>
    <x:definedName name="BExU96M1J7P9DZQ3S9H0C12KGYTW" localSheetId="16" hidden="1">#REF!</x:definedName>
    <x:definedName name="BExU96M1J7P9DZQ3S9H0C12KGYTW" localSheetId="17" hidden="1">#REF!</x:definedName>
    <x:definedName name="BExU96M1J7P9DZQ3S9H0C12KGYTW" localSheetId="20" hidden="1">#REF!</x:definedName>
    <x:definedName name="BExU96M1J7P9DZQ3S9H0C12KGYTW" hidden="1">#REF!</x:definedName>
    <x:definedName name="BExU9F05OR1GZ3057R6UL3WPEIYI" localSheetId="17" hidden="1">#REF!</x:definedName>
    <x:definedName name="BExU9F05OR1GZ3057R6UL3WPEIYI" localSheetId="20" hidden="1">#REF!</x:definedName>
    <x:definedName name="BExU9F05OR1GZ3057R6UL3WPEIYI" hidden="1">#REF!</x:definedName>
    <x:definedName name="BExU9GCSO5YILIKG6VAHN13DL75K" localSheetId="17" hidden="1">#REF!</x:definedName>
    <x:definedName name="BExU9GCSO5YILIKG6VAHN13DL75K" localSheetId="20" hidden="1">#REF!</x:definedName>
    <x:definedName name="BExU9GCSO5YILIKG6VAHN13DL75K" hidden="1">#REF!</x:definedName>
    <x:definedName name="BExU9KJOZLO15N11MJVN782NFGJ0" localSheetId="20" hidden="1">#REF!</x:definedName>
    <x:definedName name="BExU9KJOZLO15N11MJVN782NFGJ0" hidden="1">#REF!</x:definedName>
    <x:definedName name="BExU9KUGSKLYR8ZI3DN6F833CK8A" localSheetId="20" hidden="1">#REF!</x:definedName>
    <x:definedName name="BExU9KUGSKLYR8ZI3DN6F833CK8A" hidden="1">#REF!</x:definedName>
    <x:definedName name="BExU9LG29XU2K1GNKRO4438JYQZE" localSheetId="20" hidden="1">#REF!</x:definedName>
    <x:definedName name="BExU9LG29XU2K1GNKRO4438JYQZE" hidden="1">#REF!</x:definedName>
    <x:definedName name="BExU9MHVU4RJY03HU20S53C4BQTJ" localSheetId="20" hidden="1">#REF!</x:definedName>
    <x:definedName name="BExU9MHVU4RJY03HU20S53C4BQTJ" hidden="1">#REF!</x:definedName>
    <x:definedName name="BExU9RW36I5Z6JIXUIUB3PJH86LT" localSheetId="20" hidden="1">#REF!</x:definedName>
    <x:definedName name="BExU9RW36I5Z6JIXUIUB3PJH86LT" hidden="1">#REF!</x:definedName>
    <x:definedName name="BExUA28AO7OWDG3H23Q0CL4B7BHW" localSheetId="20" hidden="1">#REF!</x:definedName>
    <x:definedName name="BExUA28AO7OWDG3H23Q0CL4B7BHW" hidden="1">#REF!</x:definedName>
    <x:definedName name="BExUA5O923FFNEBY8BPO1TU3QGBM" localSheetId="20" hidden="1">#REF!</x:definedName>
    <x:definedName name="BExUA5O923FFNEBY8BPO1TU3QGBM" hidden="1">#REF!</x:definedName>
    <x:definedName name="BExUA6Q4K25VH452AQ3ZIRBCMS61" localSheetId="20" hidden="1">#REF!</x:definedName>
    <x:definedName name="BExUA6Q4K25VH452AQ3ZIRBCMS61" hidden="1">#REF!</x:definedName>
    <x:definedName name="BExUA7MHC1RAILNC8XURIB3WHXK3" localSheetId="20" hidden="1">#REF!</x:definedName>
    <x:definedName name="BExUA7MHC1RAILNC8XURIB3WHXK3" hidden="1">#REF!</x:definedName>
    <x:definedName name="BExUAABKIIVOK3JUILTKGJVUPEQK" localSheetId="20" hidden="1">#REF!</x:definedName>
    <x:definedName name="BExUAABKIIVOK3JUILTKGJVUPEQK" hidden="1">#REF!</x:definedName>
    <x:definedName name="BExUAAH2D4VGVRIQGPJB00O9MFGA" localSheetId="20" hidden="1">#REF!</x:definedName>
    <x:definedName name="BExUAAH2D4VGVRIQGPJB00O9MFGA" hidden="1">#REF!</x:definedName>
    <x:definedName name="BExUABTJG7CHXQDBVDEEMHSVE1YY" localSheetId="9" hidden="1">#REF!</x:definedName>
    <x:definedName name="BExUABTJG7CHXQDBVDEEMHSVE1YY" localSheetId="20" hidden="1">#REF!</x:definedName>
    <x:definedName name="BExUABTJG7CHXQDBVDEEMHSVE1YY" hidden="1">#REF!</x:definedName>
    <x:definedName name="BExUAE7VUMCVDFX37BD0AFOQDTE3" localSheetId="15" hidden="1">#REF!</x:definedName>
    <x:definedName name="BExUAE7VUMCVDFX37BD0AFOQDTE3" localSheetId="16" hidden="1">#REF!</x:definedName>
    <x:definedName name="BExUAE7VUMCVDFX37BD0AFOQDTE3" localSheetId="17" hidden="1">#REF!</x:definedName>
    <x:definedName name="BExUAE7VUMCVDFX37BD0AFOQDTE3" localSheetId="20" hidden="1">#REF!</x:definedName>
    <x:definedName name="BExUAE7VUMCVDFX37BD0AFOQDTE3" hidden="1">#REF!</x:definedName>
    <x:definedName name="BExUAFV4JMBSM2SKBQL9NHL0NIBS" localSheetId="17" hidden="1">#REF!</x:definedName>
    <x:definedName name="BExUAFV4JMBSM2SKBQL9NHL0NIBS" localSheetId="20" hidden="1">#REF!</x:definedName>
    <x:definedName name="BExUAFV4JMBSM2SKBQL9NHL0NIBS" hidden="1">#REF!</x:definedName>
    <x:definedName name="BExUAMWQODKBXMRH1QCMJLJBF8M7" localSheetId="17" hidden="1">#REF!</x:definedName>
    <x:definedName name="BExUAMWQODKBXMRH1QCMJLJBF8M7" localSheetId="20" hidden="1">#REF!</x:definedName>
    <x:definedName name="BExUAMWQODKBXMRH1QCMJLJBF8M7" hidden="1">#REF!</x:definedName>
    <x:definedName name="BExUAQYCACRL8UX675MZ2A0135PW" localSheetId="20" hidden="1">#REF!</x:definedName>
    <x:definedName name="BExUAQYCACRL8UX675MZ2A0135PW" hidden="1">#REF!</x:definedName>
    <x:definedName name="BExUAT7C2EA99VHS9U7OALH9YLZN" localSheetId="20" hidden="1">#REF!</x:definedName>
    <x:definedName name="BExUAT7C2EA99VHS9U7OALH9YLZN" hidden="1">#REF!</x:definedName>
    <x:definedName name="BExUAVAV8UKWKQ0K62SFQWUFUOTU" localSheetId="20" hidden="1">#REF!</x:definedName>
    <x:definedName name="BExUAVAV8UKWKQ0K62SFQWUFUOTU" hidden="1">#REF!</x:definedName>
    <x:definedName name="BExUAX8WS5OPVLCDXRGKTU2QMTFO" localSheetId="20" hidden="1">#REF!</x:definedName>
    <x:definedName name="BExUAX8WS5OPVLCDXRGKTU2QMTFO" hidden="1">#REF!</x:definedName>
    <x:definedName name="BExUB8HLEXSBVPZ5AXNQEK96F1N4" localSheetId="20" hidden="1">#REF!</x:definedName>
    <x:definedName name="BExUB8HLEXSBVPZ5AXNQEK96F1N4" hidden="1">#REF!</x:definedName>
    <x:definedName name="BExUB9U3LH9RE0L0C9VDXHG4Z0CT" localSheetId="20" hidden="1">#REF!</x:definedName>
    <x:definedName name="BExUB9U3LH9RE0L0C9VDXHG4Z0CT" hidden="1">#REF!</x:definedName>
    <x:definedName name="BExUBCDVZIEA7YT0LPSMHL5ZSERQ" localSheetId="20" hidden="1">#REF!</x:definedName>
    <x:definedName name="BExUBCDVZIEA7YT0LPSMHL5ZSERQ" hidden="1">#REF!</x:definedName>
    <x:definedName name="BExUBKXBUCN760QYU7Q8GESBWOQH" localSheetId="20" hidden="1">#REF!</x:definedName>
    <x:definedName name="BExUBKXBUCN760QYU7Q8GESBWOQH" hidden="1">#REF!</x:definedName>
    <x:definedName name="BExUBL83ED0P076RN9RJ8P1MZ299" localSheetId="20" hidden="1">#REF!</x:definedName>
    <x:definedName name="BExUBL83ED0P076RN9RJ8P1MZ299" hidden="1">#REF!</x:definedName>
    <x:definedName name="BExUBS9LHCDLBL7S3ZNT91B3T5I9" localSheetId="20" hidden="1">#REF!</x:definedName>
    <x:definedName name="BExUBS9LHCDLBL7S3ZNT91B3T5I9" hidden="1">#REF!</x:definedName>
    <x:definedName name="BExUBZB72GX583YHAMJJC3QGV1EZ" localSheetId="20" hidden="1">#REF!</x:definedName>
    <x:definedName name="BExUBZB72GX583YHAMJJC3QGV1EZ" hidden="1">#REF!</x:definedName>
    <x:definedName name="BExUC4EMUM9S63KSY0LLQUAGWJ1A" localSheetId="20" hidden="1">#REF!</x:definedName>
    <x:definedName name="BExUC4EMUM9S63KSY0LLQUAGWJ1A" hidden="1">#REF!</x:definedName>
    <x:definedName name="BExUC623BDYEODBN0N4DO6PJQ7NU" localSheetId="20" hidden="1">#REF!</x:definedName>
    <x:definedName name="BExUC623BDYEODBN0N4DO6PJQ7NU" hidden="1">#REF!</x:definedName>
    <x:definedName name="BExUC8WH8TCKBB5313JGYYQ1WFLT" localSheetId="20" hidden="1">#REF!</x:definedName>
    <x:definedName name="BExUC8WH8TCKBB5313JGYYQ1WFLT" hidden="1">#REF!</x:definedName>
    <x:definedName name="BExUCFCDK6SPH86I6STXX8X3WMC4" localSheetId="20" hidden="1">#REF!</x:definedName>
    <x:definedName name="BExUCFCDK6SPH86I6STXX8X3WMC4" hidden="1">#REF!</x:definedName>
    <x:definedName name="BExUCI1NZNPIHC2T0GUIENNZVCNG" localSheetId="20" hidden="1">#REF!</x:definedName>
    <x:definedName name="BExUCI1NZNPIHC2T0GUIENNZVCNG" hidden="1">#REF!</x:definedName>
    <x:definedName name="BExUCLC6AQ5KR6LXSAXV4QQ8ASVG" localSheetId="20" hidden="1">#REF!</x:definedName>
    <x:definedName name="BExUCLC6AQ5KR6LXSAXV4QQ8ASVG" hidden="1">#REF!</x:definedName>
    <x:definedName name="BExUCPOPUZEN1BYI6PPSAUKQPXP4" localSheetId="20" hidden="1">#REF!</x:definedName>
    <x:definedName name="BExUCPOPUZEN1BYI6PPSAUKQPXP4" hidden="1">#REF!</x:definedName>
    <x:definedName name="BExUCQL36TCLIPO8DEYYYFQLM20S" localSheetId="20" hidden="1">#REF!</x:definedName>
    <x:definedName name="BExUCQL36TCLIPO8DEYYYFQLM20S" hidden="1">#REF!</x:definedName>
    <x:definedName name="BExUD4IOJ12X3PJG5WXNNGDRCKAP" localSheetId="20" hidden="1">#REF!</x:definedName>
    <x:definedName name="BExUD4IOJ12X3PJG5WXNNGDRCKAP" hidden="1">#REF!</x:definedName>
    <x:definedName name="BExUD77TM7LZ8CRP774MLVLQMHJF" localSheetId="20" hidden="1">#REF!</x:definedName>
    <x:definedName name="BExUD77TM7LZ8CRP774MLVLQMHJF" hidden="1">#REF!</x:definedName>
    <x:definedName name="BExUD9WX9BWK72UWVSLYZJLAY5VY" localSheetId="20" hidden="1">#REF!</x:definedName>
    <x:definedName name="BExUD9WX9BWK72UWVSLYZJLAY5VY" hidden="1">#REF!</x:definedName>
    <x:definedName name="BExUDBEUJH9IACZDBL1VAUWPG0QW" localSheetId="20" hidden="1">#REF!</x:definedName>
    <x:definedName name="BExUDBEUJH9IACZDBL1VAUWPG0QW" hidden="1">#REF!</x:definedName>
    <x:definedName name="BExUDEV0CYVO7Y5IQQBEJ6FUY9S6" localSheetId="20" hidden="1">#REF!</x:definedName>
    <x:definedName name="BExUDEV0CYVO7Y5IQQBEJ6FUY9S6" hidden="1">#REF!</x:definedName>
    <x:definedName name="BExUDWOXQGIZW0EAIIYLQUPXF8YV" localSheetId="20" hidden="1">#REF!</x:definedName>
    <x:definedName name="BExUDWOXQGIZW0EAIIYLQUPXF8YV" hidden="1">#REF!</x:definedName>
    <x:definedName name="BExUDXAIC17W1FUU8Z10XUAVB7CS" localSheetId="20" hidden="1">#REF!</x:definedName>
    <x:definedName name="BExUDXAIC17W1FUU8Z10XUAVB7CS" hidden="1">#REF!</x:definedName>
    <x:definedName name="BExUE5OMY7OAJQ9WR8C8HG311ORP" localSheetId="20" hidden="1">#REF!</x:definedName>
    <x:definedName name="BExUE5OMY7OAJQ9WR8C8HG311ORP" hidden="1">#REF!</x:definedName>
    <x:definedName name="BExUEBZ76MLA94L1R8NG6162LJJC" localSheetId="20" hidden="1">#REF!</x:definedName>
    <x:definedName name="BExUEBZ76MLA94L1R8NG6162LJJC" hidden="1">#REF!</x:definedName>
    <x:definedName name="BExUEFKOQWXXGRNLAOJV2BJ66UB8" localSheetId="20" hidden="1">#REF!</x:definedName>
    <x:definedName name="BExUEFKOQWXXGRNLAOJV2BJ66UB8" hidden="1">#REF!</x:definedName>
    <x:definedName name="BExUEJGX3OQQP5KFRJSRCZ70EI9V" localSheetId="20" hidden="1">#REF!</x:definedName>
    <x:definedName name="BExUEJGX3OQQP5KFRJSRCZ70EI9V" hidden="1">#REF!</x:definedName>
    <x:definedName name="BExUEYR71COFS2X8PDNU21IPMQEU" localSheetId="20" hidden="1">#REF!</x:definedName>
    <x:definedName name="BExUEYR71COFS2X8PDNU21IPMQEU" hidden="1">#REF!</x:definedName>
    <x:definedName name="BExVPRLJ9I6RX45EDVFSQGCPJSOK" localSheetId="20" hidden="1">#REF!</x:definedName>
    <x:definedName name="BExVPRLJ9I6RX45EDVFSQGCPJSOK" hidden="1">#REF!</x:definedName>
    <x:definedName name="BExVRQXGAYDXW65J1WQ66FUBU3MG" localSheetId="20" hidden="1">#REF!</x:definedName>
    <x:definedName name="BExVRQXGAYDXW65J1WQ66FUBU3MG" hidden="1">#REF!</x:definedName>
    <x:definedName name="BExVRT0Z04GVD2DWPCG83NW0VCB8" localSheetId="20" hidden="1">#REF!</x:definedName>
    <x:definedName name="BExVRT0Z04GVD2DWPCG83NW0VCB8" hidden="1">#REF!</x:definedName>
    <x:definedName name="BExVS6TC2D1M7WMNFJPY1Q5XO46F" localSheetId="20" hidden="1">#REF!</x:definedName>
    <x:definedName name="BExVS6TC2D1M7WMNFJPY1Q5XO46F" hidden="1">#REF!</x:definedName>
    <x:definedName name="BExVSL787C8E4HFQZ2NVLT35I2XV" localSheetId="20" hidden="1">#REF!</x:definedName>
    <x:definedName name="BExVSL787C8E4HFQZ2NVLT35I2XV" hidden="1">#REF!</x:definedName>
    <x:definedName name="BExVSP8QTS4AC4LXZ1NVOUOFOBPH" localSheetId="20" hidden="1">#REF!</x:definedName>
    <x:definedName name="BExVSP8QTS4AC4LXZ1NVOUOFOBPH" hidden="1">#REF!</x:definedName>
    <x:definedName name="BExVSTFTVV14SFGHQUOJL5SQ5TX9" localSheetId="20" hidden="1">#REF!</x:definedName>
    <x:definedName name="BExVSTFTVV14SFGHQUOJL5SQ5TX9" hidden="1">#REF!</x:definedName>
    <x:definedName name="BExVT3MPE8LQ5JFN3HQIFKSQ80U4" localSheetId="20" hidden="1">#REF!</x:definedName>
    <x:definedName name="BExVT3MPE8LQ5JFN3HQIFKSQ80U4" hidden="1">#REF!</x:definedName>
    <x:definedName name="BExVT7TRK3NZHPME2TFBXOF1WBR9" localSheetId="20" hidden="1">#REF!</x:definedName>
    <x:definedName name="BExVT7TRK3NZHPME2TFBXOF1WBR9" hidden="1">#REF!</x:definedName>
    <x:definedName name="BExVT9H0R0T7WGQAAC0HABMG54YM" localSheetId="20" hidden="1">#REF!</x:definedName>
    <x:definedName name="BExVT9H0R0T7WGQAAC0HABMG54YM" hidden="1">#REF!</x:definedName>
    <x:definedName name="BExVTCMDDEDGLUIMUU6BSFHEWTOP" localSheetId="20" hidden="1">#REF!</x:definedName>
    <x:definedName name="BExVTCMDDEDGLUIMUU6BSFHEWTOP" hidden="1">#REF!</x:definedName>
    <x:definedName name="BExVTCMDQMLKRA2NQR72XU6Y54IK" localSheetId="20" hidden="1">#REF!</x:definedName>
    <x:definedName name="BExVTCMDQMLKRA2NQR72XU6Y54IK" hidden="1">#REF!</x:definedName>
    <x:definedName name="BExVTCRV8FQ5U9OYWWL44N6KFNHU" localSheetId="20" hidden="1">#REF!</x:definedName>
    <x:definedName name="BExVTCRV8FQ5U9OYWWL44N6KFNHU" hidden="1">#REF!</x:definedName>
    <x:definedName name="BExVTNESHPVG0A0KZ7BRX26MS0PF" localSheetId="20" hidden="1">#REF!</x:definedName>
    <x:definedName name="BExVTNESHPVG0A0KZ7BRX26MS0PF" hidden="1">#REF!</x:definedName>
    <x:definedName name="BExVTTJVTNRSBHBTUZ78WG2JM5MK" localSheetId="20" hidden="1">#REF!</x:definedName>
    <x:definedName name="BExVTTJVTNRSBHBTUZ78WG2JM5MK" hidden="1">#REF!</x:definedName>
    <x:definedName name="BExVTXLMYR87BC04D1ERALPUFVPG" localSheetId="20" hidden="1">#REF!</x:definedName>
    <x:definedName name="BExVTXLMYR87BC04D1ERALPUFVPG" hidden="1">#REF!</x:definedName>
    <x:definedName name="BExVUEJ63CBM9VJMNW3RSE919GDN" localSheetId="20" hidden="1">#REF!</x:definedName>
    <x:definedName name="BExVUEJ63CBM9VJMNW3RSE919GDN" hidden="1">#REF!</x:definedName>
    <x:definedName name="BExVUKZ8B9WB4BOZ2U77BLN0FQMO" localSheetId="20" hidden="1">#REF!</x:definedName>
    <x:definedName name="BExVUKZ8B9WB4BOZ2U77BLN0FQMO" hidden="1">#REF!</x:definedName>
    <x:definedName name="BExVUL9V3H8ZF6Y72LQBBN639YAA" localSheetId="20" hidden="1">#REF!</x:definedName>
    <x:definedName name="BExVUL9V3H8ZF6Y72LQBBN639YAA" hidden="1">#REF!</x:definedName>
    <x:definedName name="BExVULFDJFCNRI6ITVSJ20MEQ4RF" localSheetId="20" hidden="1">#REF!</x:definedName>
    <x:definedName name="BExVULFDJFCNRI6ITVSJ20MEQ4RF" hidden="1">#REF!</x:definedName>
    <x:definedName name="BExVV5T14N2HZIK7HQ4P2KG09U0J" localSheetId="20" hidden="1">#REF!</x:definedName>
    <x:definedName name="BExVV5T14N2HZIK7HQ4P2KG09U0J" hidden="1">#REF!</x:definedName>
    <x:definedName name="BExVV7R410VYLADLX9LNG63ID6H1" localSheetId="20" hidden="1">#REF!</x:definedName>
    <x:definedName name="BExVV7R410VYLADLX9LNG63ID6H1" hidden="1">#REF!</x:definedName>
    <x:definedName name="BExVV7WJSYFYP74SNAXSODTGHMLZ" localSheetId="20" hidden="1">#REF!</x:definedName>
    <x:definedName name="BExVV7WJSYFYP74SNAXSODTGHMLZ" hidden="1">#REF!</x:definedName>
    <x:definedName name="BExVVCEED4JEKF59OV0G3T4XFMFO" localSheetId="20" hidden="1">#REF!</x:definedName>
    <x:definedName name="BExVVCEED4JEKF59OV0G3T4XFMFO" hidden="1">#REF!</x:definedName>
    <x:definedName name="BExVVNMYEAFCCP9QT0J8H252JWD9" localSheetId="9" hidden="1">#REF!</x:definedName>
    <x:definedName name="BExVVNMYEAFCCP9QT0J8H252JWD9" localSheetId="20" hidden="1">#REF!</x:definedName>
    <x:definedName name="BExVVNMYEAFCCP9QT0J8H252JWD9" hidden="1">#REF!</x:definedName>
    <x:definedName name="BExVVPFO2J7FMSRPD36909HN4BZJ" localSheetId="15" hidden="1">#REF!</x:definedName>
    <x:definedName name="BExVVPFO2J7FMSRPD36909HN4BZJ" localSheetId="16" hidden="1">#REF!</x:definedName>
    <x:definedName name="BExVVPFO2J7FMSRPD36909HN4BZJ" localSheetId="17" hidden="1">#REF!</x:definedName>
    <x:definedName name="BExVVPFO2J7FMSRPD36909HN4BZJ" localSheetId="20" hidden="1">#REF!</x:definedName>
    <x:definedName name="BExVVPFO2J7FMSRPD36909HN4BZJ" hidden="1">#REF!</x:definedName>
    <x:definedName name="BExVVQ19AQ3VCARJOC38SF7OYE9Y" localSheetId="17" hidden="1">#REF!</x:definedName>
    <x:definedName name="BExVVQ19AQ3VCARJOC38SF7OYE9Y" localSheetId="20" hidden="1">#REF!</x:definedName>
    <x:definedName name="BExVVQ19AQ3VCARJOC38SF7OYE9Y" hidden="1">#REF!</x:definedName>
    <x:definedName name="BExVVQ19TAECID45CS4HXT1RD3AQ" localSheetId="17" hidden="1">#REF!</x:definedName>
    <x:definedName name="BExVVQ19TAECID45CS4HXT1RD3AQ" localSheetId="20" hidden="1">#REF!</x:definedName>
    <x:definedName name="BExVVQ19TAECID45CS4HXT1RD3AQ" hidden="1">#REF!</x:definedName>
    <x:definedName name="BExVW0Z6US3NTJHJDYWIZB98DPUY" localSheetId="9" hidden="1">#REF!</x:definedName>
    <x:definedName name="BExVW0Z6US3NTJHJDYWIZB98DPUY" localSheetId="17" hidden="1">#REF!</x:definedName>
    <x:definedName name="BExVW0Z6US3NTJHJDYWIZB98DPUY" localSheetId="20" hidden="1">#REF!</x:definedName>
    <x:definedName name="BExVW0Z6US3NTJHJDYWIZB98DPUY" hidden="1">#REF!</x:definedName>
    <x:definedName name="BExVW1Q2P0JOW0VUQZZGZKEGMFKS" localSheetId="15" hidden="1">#REF!</x:definedName>
    <x:definedName name="BExVW1Q2P0JOW0VUQZZGZKEGMFKS" localSheetId="16" hidden="1">#REF!</x:definedName>
    <x:definedName name="BExVW1Q2P0JOW0VUQZZGZKEGMFKS" localSheetId="17" hidden="1">#REF!</x:definedName>
    <x:definedName name="BExVW1Q2P0JOW0VUQZZGZKEGMFKS" localSheetId="20" hidden="1">#REF!</x:definedName>
    <x:definedName name="BExVW1Q2P0JOW0VUQZZGZKEGMFKS" hidden="1">#REF!</x:definedName>
    <x:definedName name="BExVW3YV5XGIVJ97UUPDJGJ2P15B" localSheetId="17" hidden="1">#REF!</x:definedName>
    <x:definedName name="BExVW3YV5XGIVJ97UUPDJGJ2P15B" localSheetId="20" hidden="1">#REF!</x:definedName>
    <x:definedName name="BExVW3YV5XGIVJ97UUPDJGJ2P15B" hidden="1">#REF!</x:definedName>
    <x:definedName name="BExVW5X571GEYR5SCU1Z2DHKWM79" localSheetId="17" hidden="1">#REF!</x:definedName>
    <x:definedName name="BExVW5X571GEYR5SCU1Z2DHKWM79" localSheetId="20" hidden="1">#REF!</x:definedName>
    <x:definedName name="BExVW5X571GEYR5SCU1Z2DHKWM79" hidden="1">#REF!</x:definedName>
    <x:definedName name="BExVW6YTKA098AF57M4PHNQ54XMH" localSheetId="20" hidden="1">#REF!</x:definedName>
    <x:definedName name="BExVW6YTKA098AF57M4PHNQ54XMH" hidden="1">#REF!</x:definedName>
    <x:definedName name="BExVWINKCH0V0NUWH363SMXAZE62" localSheetId="20" hidden="1">#REF!</x:definedName>
    <x:definedName name="BExVWINKCH0V0NUWH363SMXAZE62" hidden="1">#REF!</x:definedName>
    <x:definedName name="BExVWTG1XJY59HT2TMMJM4S3G1YT" localSheetId="20" hidden="1">#REF!</x:definedName>
    <x:definedName name="BExVWTG1XJY59HT2TMMJM4S3G1YT" hidden="1">#REF!</x:definedName>
    <x:definedName name="BExVWYU8EK669NP172GEIGCTVPPA" localSheetId="20" hidden="1">#REF!</x:definedName>
    <x:definedName name="BExVWYU8EK669NP172GEIGCTVPPA" hidden="1">#REF!</x:definedName>
    <x:definedName name="BExVX3MVJ0GHWPP1EL59ZQNKMX0B" localSheetId="20" hidden="1">#REF!</x:definedName>
    <x:definedName name="BExVX3MVJ0GHWPP1EL59ZQNKMX0B" hidden="1">#REF!</x:definedName>
    <x:definedName name="BExVX3XN2DRJKL8EDBIG58RYQ36R" localSheetId="20" hidden="1">#REF!</x:definedName>
    <x:definedName name="BExVX3XN2DRJKL8EDBIG58RYQ36R" hidden="1">#REF!</x:definedName>
    <x:definedName name="BExVXDZ63PUART77BBR5SI63TPC6" localSheetId="20" hidden="1">#REF!</x:definedName>
    <x:definedName name="BExVXDZ63PUART77BBR5SI63TPC6" hidden="1">#REF!</x:definedName>
    <x:definedName name="BExVXHKI6LFYMGWISMPACMO247HL" localSheetId="20" hidden="1">#REF!</x:definedName>
    <x:definedName name="BExVXHKI6LFYMGWISMPACMO247HL" hidden="1">#REF!</x:definedName>
    <x:definedName name="BExVXL0O69U12CDKBFJOPW4R1P2N" localSheetId="20" hidden="1">#REF!</x:definedName>
    <x:definedName name="BExVXL0O69U12CDKBFJOPW4R1P2N" hidden="1">#REF!</x:definedName>
    <x:definedName name="BExVXLX2BZ5EF2X6R41BTKRJR1NM" localSheetId="20" hidden="1">#REF!</x:definedName>
    <x:definedName name="BExVXLX2BZ5EF2X6R41BTKRJR1NM" hidden="1">#REF!</x:definedName>
    <x:definedName name="BExVXTK9AEYZ4I2G1G36EB5LBSYN" localSheetId="20" hidden="1">#REF!</x:definedName>
    <x:definedName name="BExVXTK9AEYZ4I2G1G36EB5LBSYN" hidden="1">#REF!</x:definedName>
    <x:definedName name="BExVY11V7U1SAY4QKYE0PBSPD7LW" localSheetId="20" hidden="1">#REF!</x:definedName>
    <x:definedName name="BExVY11V7U1SAY4QKYE0PBSPD7LW" hidden="1">#REF!</x:definedName>
    <x:definedName name="BExVY1SV37DL5YU59HS4IG3VBCP4" localSheetId="20" hidden="1">#REF!</x:definedName>
    <x:definedName name="BExVY1SV37DL5YU59HS4IG3VBCP4" hidden="1">#REF!</x:definedName>
    <x:definedName name="BExVY3WFGJKSQA08UF9NCMST928Y" localSheetId="20" hidden="1">#REF!</x:definedName>
    <x:definedName name="BExVY3WFGJKSQA08UF9NCMST928Y" hidden="1">#REF!</x:definedName>
    <x:definedName name="BExVY954UOEVQEIC5OFO4NEWVKAQ" localSheetId="20" hidden="1">#REF!</x:definedName>
    <x:definedName name="BExVY954UOEVQEIC5OFO4NEWVKAQ" hidden="1">#REF!</x:definedName>
    <x:definedName name="BExVYDC7HTM8F61S3XN21YNDDND2" localSheetId="20" hidden="1">#REF!</x:definedName>
    <x:definedName name="BExVYDC7HTM8F61S3XN21YNDDND2" hidden="1">#REF!</x:definedName>
    <x:definedName name="BExVYFFR4A093PVY6PMSQTBJDM7M" localSheetId="20" hidden="1">#REF!</x:definedName>
    <x:definedName name="BExVYFFR4A093PVY6PMSQTBJDM7M" hidden="1">#REF!</x:definedName>
    <x:definedName name="BExVYFL875EZ1Y283MJDADGHT55S" localSheetId="9" hidden="1">#REF!</x:definedName>
    <x:definedName name="BExVYFL875EZ1Y283MJDADGHT55S" localSheetId="20" hidden="1">#REF!</x:definedName>
    <x:definedName name="BExVYFL875EZ1Y283MJDADGHT55S" hidden="1">#REF!</x:definedName>
    <x:definedName name="BExVYHDYIV5397LC02V4FEP8VD6W" localSheetId="15" hidden="1">#REF!</x:definedName>
    <x:definedName name="BExVYHDYIV5397LC02V4FEP8VD6W" localSheetId="16" hidden="1">#REF!</x:definedName>
    <x:definedName name="BExVYHDYIV5397LC02V4FEP8VD6W" localSheetId="17" hidden="1">#REF!</x:definedName>
    <x:definedName name="BExVYHDYIV5397LC02V4FEP8VD6W" localSheetId="20" hidden="1">#REF!</x:definedName>
    <x:definedName name="BExVYHDYIV5397LC02V4FEP8VD6W" hidden="1">#REF!</x:definedName>
    <x:definedName name="BExVYJXKYUCSEU1BZ19KSB39VXMD" localSheetId="17" hidden="1">#REF!</x:definedName>
    <x:definedName name="BExVYJXKYUCSEU1BZ19KSB39VXMD" localSheetId="20" hidden="1">#REF!</x:definedName>
    <x:definedName name="BExVYJXKYUCSEU1BZ19KSB39VXMD" hidden="1">#REF!</x:definedName>
    <x:definedName name="BExVYOVIZDA18YIQ0A30Q052PCAK" localSheetId="17" hidden="1">#REF!</x:definedName>
    <x:definedName name="BExVYOVIZDA18YIQ0A30Q052PCAK" localSheetId="20" hidden="1">#REF!</x:definedName>
    <x:definedName name="BExVYOVIZDA18YIQ0A30Q052PCAK" hidden="1">#REF!</x:definedName>
    <x:definedName name="BExVYQIXPEM6J4JVP78BRHIC05PV" localSheetId="20" hidden="1">#REF!</x:definedName>
    <x:definedName name="BExVYQIXPEM6J4JVP78BRHIC05PV" hidden="1">#REF!</x:definedName>
    <x:definedName name="BExVYR9UQJ26G3DMTP1TIAG98DRS" localSheetId="20" hidden="1">#REF!</x:definedName>
    <x:definedName name="BExVYR9UQJ26G3DMTP1TIAG98DRS" hidden="1">#REF!</x:definedName>
    <x:definedName name="BExVYVGWN7SONLVDH9WJ2F1JS264" localSheetId="20" hidden="1">#REF!</x:definedName>
    <x:definedName name="BExVYVGWN7SONLVDH9WJ2F1JS264" hidden="1">#REF!</x:definedName>
    <x:definedName name="BExVZ9EO732IK6MNMG17Y1EFTJQC" localSheetId="20" hidden="1">#REF!</x:definedName>
    <x:definedName name="BExVZ9EO732IK6MNMG17Y1EFTJQC" hidden="1">#REF!</x:definedName>
    <x:definedName name="BExVZB1Y5J4UL2LKK0363EU7GIJ1" localSheetId="20" hidden="1">#REF!</x:definedName>
    <x:definedName name="BExVZB1Y5J4UL2LKK0363EU7GIJ1" hidden="1">#REF!</x:definedName>
    <x:definedName name="BExVZJQVO5LQ0BJH5JEN5NOBIAF6" localSheetId="20" hidden="1">#REF!</x:definedName>
    <x:definedName name="BExVZJQVO5LQ0BJH5JEN5NOBIAF6" hidden="1">#REF!</x:definedName>
    <x:definedName name="BExVZNXWS91RD7NXV5NE2R3C8WW7" localSheetId="20" hidden="1">#REF!</x:definedName>
    <x:definedName name="BExVZNXWS91RD7NXV5NE2R3C8WW7" hidden="1">#REF!</x:definedName>
    <x:definedName name="BExW0386REQRCQCVT9BCX80UPTRY" localSheetId="20" hidden="1">#REF!</x:definedName>
    <x:definedName name="BExW0386REQRCQCVT9BCX80UPTRY" hidden="1">#REF!</x:definedName>
    <x:definedName name="BExW05XB61VWY09SYF60QOK8TPYX" localSheetId="20" hidden="1">#REF!</x:definedName>
    <x:definedName name="BExW05XB61VWY09SYF60QOK8TPYX" hidden="1">#REF!</x:definedName>
    <x:definedName name="BExW06IWPRMJLGPZWY6KNMR28VMQ" localSheetId="9" hidden="1">#REF!</x:definedName>
    <x:definedName name="BExW06IWPRMJLGPZWY6KNMR28VMQ" localSheetId="20" hidden="1">#REF!</x:definedName>
    <x:definedName name="BExW06IWPRMJLGPZWY6KNMR28VMQ" hidden="1">#REF!</x:definedName>
    <x:definedName name="BExW08MEDLGNM5Z5KYW1HQXCBUR6" localSheetId="15" hidden="1">#REF!</x:definedName>
    <x:definedName name="BExW08MEDLGNM5Z5KYW1HQXCBUR6" localSheetId="16" hidden="1">#REF!</x:definedName>
    <x:definedName name="BExW08MEDLGNM5Z5KYW1HQXCBUR6" localSheetId="17" hidden="1">#REF!</x:definedName>
    <x:definedName name="BExW08MEDLGNM5Z5KYW1HQXCBUR6" localSheetId="20" hidden="1">#REF!</x:definedName>
    <x:definedName name="BExW08MEDLGNM5Z5KYW1HQXCBUR6" hidden="1">#REF!</x:definedName>
    <x:definedName name="BExW0CIO5SH0TQLZQ1VMKX3JZ7NW" localSheetId="17" hidden="1">#REF!</x:definedName>
    <x:definedName name="BExW0CIO5SH0TQLZQ1VMKX3JZ7NW" localSheetId="20" hidden="1">#REF!</x:definedName>
    <x:definedName name="BExW0CIO5SH0TQLZQ1VMKX3JZ7NW" hidden="1">#REF!</x:definedName>
    <x:definedName name="BExW0FYP4WXY71CYUG40SUBG9UWU" localSheetId="17" hidden="1">#REF!</x:definedName>
    <x:definedName name="BExW0FYP4WXY71CYUG40SUBG9UWU" localSheetId="20" hidden="1">#REF!</x:definedName>
    <x:definedName name="BExW0FYP4WXY71CYUG40SUBG9UWU" hidden="1">#REF!</x:definedName>
    <x:definedName name="BExW0RI61B4VV0ARXTFVBAWRA1C5" localSheetId="20" hidden="1">#REF!</x:definedName>
    <x:definedName name="BExW0RI61B4VV0ARXTFVBAWRA1C5" hidden="1">#REF!</x:definedName>
    <x:definedName name="BExW0VZZ6WSKCTPUWLYP7VEYJM10" localSheetId="20" hidden="1">#REF!</x:definedName>
    <x:definedName name="BExW0VZZ6WSKCTPUWLYP7VEYJM10" hidden="1">#REF!</x:definedName>
    <x:definedName name="BExW0ZFYUNZUIMD4ETNZWCS9T0CT" localSheetId="20" hidden="1">#REF!</x:definedName>
    <x:definedName name="BExW0ZFYUNZUIMD4ETNZWCS9T0CT" hidden="1">#REF!</x:definedName>
    <x:definedName name="BExW1BVUYQTKMOR56MW7RVRX4L1L" localSheetId="20" hidden="1">#REF!</x:definedName>
    <x:definedName name="BExW1BVUYQTKMOR56MW7RVRX4L1L" hidden="1">#REF!</x:definedName>
    <x:definedName name="BExW1F1220628FOMTW5UAATHRJHK" localSheetId="20" hidden="1">#REF!</x:definedName>
    <x:definedName name="BExW1F1220628FOMTW5UAATHRJHK" hidden="1">#REF!</x:definedName>
    <x:definedName name="BExW1K4I0JZH96X4HFQY6YAMIG60" localSheetId="20" hidden="1">#REF!</x:definedName>
    <x:definedName name="BExW1K4I0JZH96X4HFQY6YAMIG60" hidden="1">#REF!</x:definedName>
    <x:definedName name="BExW1TKA0Z9OP2DTG50GZR5EG8C7" localSheetId="20" hidden="1">#REF!</x:definedName>
    <x:definedName name="BExW1TKA0Z9OP2DTG50GZR5EG8C7" hidden="1">#REF!</x:definedName>
    <x:definedName name="BExW1U0JLKQ094DW5MMOI8UHO09V" localSheetId="20" hidden="1">#REF!</x:definedName>
    <x:definedName name="BExW1U0JLKQ094DW5MMOI8UHO09V" hidden="1">#REF!</x:definedName>
    <x:definedName name="BExW1WUZ349YPJVAKCEJO07L4NFW" localSheetId="20" hidden="1">#REF!</x:definedName>
    <x:definedName name="BExW1WUZ349YPJVAKCEJO07L4NFW" hidden="1">#REF!</x:definedName>
    <x:definedName name="BExW21T2WD1YDR47I9BWVRGJZMKW" localSheetId="9" hidden="1">#REF!</x:definedName>
    <x:definedName name="BExW21T2WD1YDR47I9BWVRGJZMKW" localSheetId="20" hidden="1">#REF!</x:definedName>
    <x:definedName name="BExW21T2WD1YDR47I9BWVRGJZMKW" hidden="1">#REF!</x:definedName>
    <x:definedName name="BExW24NI0GQA13RVEGFK7ISS512B" localSheetId="15" hidden="1">#REF!</x:definedName>
    <x:definedName name="BExW24NI0GQA13RVEGFK7ISS512B" localSheetId="16" hidden="1">#REF!</x:definedName>
    <x:definedName name="BExW24NI0GQA13RVEGFK7ISS512B" localSheetId="17" hidden="1">#REF!</x:definedName>
    <x:definedName name="BExW24NI0GQA13RVEGFK7ISS512B" localSheetId="20" hidden="1">#REF!</x:definedName>
    <x:definedName name="BExW24NI0GQA13RVEGFK7ISS512B" hidden="1">#REF!</x:definedName>
    <x:definedName name="BExW283NP9D366XFPXLGSCI5UB0L" localSheetId="17" hidden="1">#REF!</x:definedName>
    <x:definedName name="BExW283NP9D366XFPXLGSCI5UB0L" localSheetId="20" hidden="1">#REF!</x:definedName>
    <x:definedName name="BExW283NP9D366XFPXLGSCI5UB0L" hidden="1">#REF!</x:definedName>
    <x:definedName name="BExW2F54PEPPIGMV5I4XLXMKJOTG" localSheetId="17" hidden="1">#REF!</x:definedName>
    <x:definedName name="BExW2F54PEPPIGMV5I4XLXMKJOTG" localSheetId="20" hidden="1">#REF!</x:definedName>
    <x:definedName name="BExW2F54PEPPIGMV5I4XLXMKJOTG" hidden="1">#REF!</x:definedName>
    <x:definedName name="BExW2H3C8WJSBW5FGTFKVDVJC4CL" localSheetId="20" hidden="1">#REF!</x:definedName>
    <x:definedName name="BExW2H3C8WJSBW5FGTFKVDVJC4CL" hidden="1">#REF!</x:definedName>
    <x:definedName name="BExW2MSCKPGF5K3I7TL4KF5ISUOL" localSheetId="20" hidden="1">#REF!</x:definedName>
    <x:definedName name="BExW2MSCKPGF5K3I7TL4KF5ISUOL" hidden="1">#REF!</x:definedName>
    <x:definedName name="BExW2SMO90FU9W8DVVES6Q4E6BZR" localSheetId="20" hidden="1">#REF!</x:definedName>
    <x:definedName name="BExW2SMO90FU9W8DVVES6Q4E6BZR" hidden="1">#REF!</x:definedName>
    <x:definedName name="BExW2V0ZEMESP2BVDJGZFBJOIOIQ" localSheetId="9" hidden="1">#REF!</x:definedName>
    <x:definedName name="BExW2V0ZEMESP2BVDJGZFBJOIOIQ" localSheetId="20" hidden="1">#REF!</x:definedName>
    <x:definedName name="BExW2V0ZEMESP2BVDJGZFBJOIOIQ" hidden="1">#REF!</x:definedName>
    <x:definedName name="BExW36V9N91OHCUMGWJQL3I5P4JK" localSheetId="15" hidden="1">#REF!</x:definedName>
    <x:definedName name="BExW36V9N91OHCUMGWJQL3I5P4JK" localSheetId="16" hidden="1">#REF!</x:definedName>
    <x:definedName name="BExW36V9N91OHCUMGWJQL3I5P4JK" localSheetId="17" hidden="1">#REF!</x:definedName>
    <x:definedName name="BExW36V9N91OHCUMGWJQL3I5P4JK" localSheetId="20" hidden="1">#REF!</x:definedName>
    <x:definedName name="BExW36V9N91OHCUMGWJQL3I5P4JK" hidden="1">#REF!</x:definedName>
    <x:definedName name="BExW3EIBA1J9Q9NA9VCGZGRS8WV7" localSheetId="17" hidden="1">#REF!</x:definedName>
    <x:definedName name="BExW3EIBA1J9Q9NA9VCGZGRS8WV7" localSheetId="20" hidden="1">#REF!</x:definedName>
    <x:definedName name="BExW3EIBA1J9Q9NA9VCGZGRS8WV7" hidden="1">#REF!</x:definedName>
    <x:definedName name="BExW3FEO8FI8N6AGQKYEG4SQVJWB" localSheetId="17" hidden="1">#REF!</x:definedName>
    <x:definedName name="BExW3FEO8FI8N6AGQKYEG4SQVJWB" localSheetId="20" hidden="1">#REF!</x:definedName>
    <x:definedName name="BExW3FEO8FI8N6AGQKYEG4SQVJWB" hidden="1">#REF!</x:definedName>
    <x:definedName name="BExW3GB28STOMJUSZEIA7YKYNS4Y" localSheetId="20" hidden="1">#REF!</x:definedName>
    <x:definedName name="BExW3GB28STOMJUSZEIA7YKYNS4Y" hidden="1">#REF!</x:definedName>
    <x:definedName name="BExW3T1K638HT5E0Y8MMK108P5JT" localSheetId="20" hidden="1">#REF!</x:definedName>
    <x:definedName name="BExW3T1K638HT5E0Y8MMK108P5JT" hidden="1">#REF!</x:definedName>
    <x:definedName name="BExW4217ZHL9VO39POSTJOD090WU" localSheetId="20" hidden="1">#REF!</x:definedName>
    <x:definedName name="BExW4217ZHL9VO39POSTJOD090WU" hidden="1">#REF!</x:definedName>
    <x:definedName name="BExW4GPW71EBF8XPS2QGVQHBCDX3" localSheetId="20" hidden="1">#REF!</x:definedName>
    <x:definedName name="BExW4GPW71EBF8XPS2QGVQHBCDX3" hidden="1">#REF!</x:definedName>
    <x:definedName name="BExW4JKC5837JBPCOJV337ZVYYY3" localSheetId="20" hidden="1">#REF!</x:definedName>
    <x:definedName name="BExW4JKC5837JBPCOJV337ZVYYY3" hidden="1">#REF!</x:definedName>
    <x:definedName name="BExW4MPQ2JLA196HW39IPT3Q6JVK" localSheetId="20" hidden="1">#REF!</x:definedName>
    <x:definedName name="BExW4MPQ2JLA196HW39IPT3Q6JVK" hidden="1">#REF!</x:definedName>
    <x:definedName name="BExW4MV5UH4OKNB95Q2AO7LFASBP" localSheetId="20" hidden="1">#REF!</x:definedName>
    <x:definedName name="BExW4MV5UH4OKNB95Q2AO7LFASBP" hidden="1">#REF!</x:definedName>
    <x:definedName name="BExW4QR9FV9MP5K610THBSM51RYO" localSheetId="20" hidden="1">#REF!</x:definedName>
    <x:definedName name="BExW4QR9FV9MP5K610THBSM51RYO" hidden="1">#REF!</x:definedName>
    <x:definedName name="BExW4T5M43NPIJS54VL6SZAENBOE" localSheetId="20" hidden="1">#REF!</x:definedName>
    <x:definedName name="BExW4T5M43NPIJS54VL6SZAENBOE" hidden="1">#REF!</x:definedName>
    <x:definedName name="BExW4Z029R9E19ZENN3WEA3VDAD1" localSheetId="20" hidden="1">#REF!</x:definedName>
    <x:definedName name="BExW4Z029R9E19ZENN3WEA3VDAD1" hidden="1">#REF!</x:definedName>
    <x:definedName name="BExW51EDOYXJBXR5AFJCYTA7JI06" localSheetId="20" hidden="1">#REF!</x:definedName>
    <x:definedName name="BExW51EDOYXJBXR5AFJCYTA7JI06" hidden="1">#REF!</x:definedName>
    <x:definedName name="BExW5AZNT6IAZGNF2C879ODHY1B8" localSheetId="20" hidden="1">#REF!</x:definedName>
    <x:definedName name="BExW5AZNT6IAZGNF2C879ODHY1B8" hidden="1">#REF!</x:definedName>
    <x:definedName name="BExW5VTHC5GDYD5M9B4Q0FUY7OBA" localSheetId="20" hidden="1">#REF!</x:definedName>
    <x:definedName name="BExW5VTHC5GDYD5M9B4Q0FUY7OBA" hidden="1">#REF!</x:definedName>
    <x:definedName name="BExW5W48S3UI5UJMSXULAD20EMCG" localSheetId="20" hidden="1">#REF!</x:definedName>
    <x:definedName name="BExW5W48S3UI5UJMSXULAD20EMCG" hidden="1">#REF!</x:definedName>
    <x:definedName name="BExW5WPU27WD4NWZOT0ZEJIDLX5J" localSheetId="20" hidden="1">#REF!</x:definedName>
    <x:definedName name="BExW5WPU27WD4NWZOT0ZEJIDLX5J" hidden="1">#REF!</x:definedName>
    <x:definedName name="BExW5YYNT0AJF2AFS43IFCHR7WQQ" localSheetId="9" hidden="1">#REF!</x:definedName>
    <x:definedName name="BExW5YYNT0AJF2AFS43IFCHR7WQQ" localSheetId="20" hidden="1">#REF!</x:definedName>
    <x:definedName name="BExW5YYNT0AJF2AFS43IFCHR7WQQ" hidden="1">#REF!</x:definedName>
    <x:definedName name="BExW660AV1TUV2XNUPD65RZR3QOO" localSheetId="15" hidden="1">#REF!</x:definedName>
    <x:definedName name="BExW660AV1TUV2XNUPD65RZR3QOO" localSheetId="16" hidden="1">#REF!</x:definedName>
    <x:definedName name="BExW660AV1TUV2XNUPD65RZR3QOO" localSheetId="17" hidden="1">#REF!</x:definedName>
    <x:definedName name="BExW660AV1TUV2XNUPD65RZR3QOO" localSheetId="20" hidden="1">#REF!</x:definedName>
    <x:definedName name="BExW660AV1TUV2XNUPD65RZR3QOO" hidden="1">#REF!</x:definedName>
    <x:definedName name="BExW66LVVZK656PQY1257QMHP2AY" localSheetId="17" hidden="1">#REF!</x:definedName>
    <x:definedName name="BExW66LVVZK656PQY1257QMHP2AY" localSheetId="20" hidden="1">#REF!</x:definedName>
    <x:definedName name="BExW66LVVZK656PQY1257QMHP2AY" hidden="1">#REF!</x:definedName>
    <x:definedName name="BExW6EJPHAP1TWT380AZLXNHR22P" localSheetId="17" hidden="1">#REF!</x:definedName>
    <x:definedName name="BExW6EJPHAP1TWT380AZLXNHR22P" localSheetId="20" hidden="1">#REF!</x:definedName>
    <x:definedName name="BExW6EJPHAP1TWT380AZLXNHR22P" hidden="1">#REF!</x:definedName>
    <x:definedName name="BExW6G1PJ38H10DVLL8WPQ736OEB" localSheetId="20" hidden="1">#REF!</x:definedName>
    <x:definedName name="BExW6G1PJ38H10DVLL8WPQ736OEB" hidden="1">#REF!</x:definedName>
    <x:definedName name="BExW6TU0OMFLMCB6EWBOQSGHUMX5" localSheetId="20" hidden="1">#REF!</x:definedName>
    <x:definedName name="BExW6TU0OMFLMCB6EWBOQSGHUMX5" hidden="1">#REF!</x:definedName>
    <x:definedName name="BExW6VBYODJKTS0FMZ47EQS9FUF2" localSheetId="20" hidden="1">#REF!</x:definedName>
    <x:definedName name="BExW6VBYODJKTS0FMZ47EQS9FUF2" hidden="1">#REF!</x:definedName>
    <x:definedName name="BExW6WZDUEZS3JDTHC8X310LL1OU" localSheetId="20" hidden="1">#REF!</x:definedName>
    <x:definedName name="BExW6WZDUEZS3JDTHC8X310LL1OU" hidden="1">#REF!</x:definedName>
    <x:definedName name="BExW76F60TD8OIAVEJQE3MX4PLDY" localSheetId="20" hidden="1">#REF!</x:definedName>
    <x:definedName name="BExW76F60TD8OIAVEJQE3MX4PLDY" hidden="1">#REF!</x:definedName>
    <x:definedName name="BExW782GMQD1F9JJSPQU5QT2TWON" localSheetId="20" hidden="1">#REF!</x:definedName>
    <x:definedName name="BExW782GMQD1F9JJSPQU5QT2TWON" hidden="1">#REF!</x:definedName>
    <x:definedName name="BExW794A74Z5F2K8LVQLD6VSKXUE" localSheetId="20" hidden="1">#REF!</x:definedName>
    <x:definedName name="BExW794A74Z5F2K8LVQLD6VSKXUE" hidden="1">#REF!</x:definedName>
    <x:definedName name="BExW7DBCHP0SWYSW2RKLS8IBPCVS" localSheetId="20" hidden="1">#REF!</x:definedName>
    <x:definedName name="BExW7DBCHP0SWYSW2RKLS8IBPCVS" hidden="1">#REF!</x:definedName>
    <x:definedName name="BExW7S00X50K2O0H0GL7P3JROGG6" localSheetId="20" hidden="1">#REF!</x:definedName>
    <x:definedName name="BExW7S00X50K2O0H0GL7P3JROGG6" hidden="1">#REF!</x:definedName>
    <x:definedName name="BExW81FSTXQA1A81CD1MVDX6257O" localSheetId="20" hidden="1">#REF!</x:definedName>
    <x:definedName name="BExW81FSTXQA1A81CD1MVDX6257O" hidden="1">#REF!</x:definedName>
    <x:definedName name="BExW82C756R4HC5DTN5Z29F0D3QO" localSheetId="9" hidden="1">#REF!</x:definedName>
    <x:definedName name="BExW82C756R4HC5DTN5Z29F0D3QO" localSheetId="20" hidden="1">#REF!</x:definedName>
    <x:definedName name="BExW82C756R4HC5DTN5Z29F0D3QO" hidden="1">#REF!</x:definedName>
    <x:definedName name="BExW87VVJSJLAJQQHUHH974N4MAO" localSheetId="15" hidden="1">#REF!</x:definedName>
    <x:definedName name="BExW87VVJSJLAJQQHUHH974N4MAO" localSheetId="16" hidden="1">#REF!</x:definedName>
    <x:definedName name="BExW87VVJSJLAJQQHUHH974N4MAO" localSheetId="17" hidden="1">#REF!</x:definedName>
    <x:definedName name="BExW87VVJSJLAJQQHUHH974N4MAO" localSheetId="20" hidden="1">#REF!</x:definedName>
    <x:definedName name="BExW87VVJSJLAJQQHUHH974N4MAO" hidden="1">#REF!</x:definedName>
    <x:definedName name="BExW8COJI4803WMVPHGL8240OBIU" localSheetId="17" hidden="1">#REF!</x:definedName>
    <x:definedName name="BExW8COJI4803WMVPHGL8240OBIU" localSheetId="20" hidden="1">#REF!</x:definedName>
    <x:definedName name="BExW8COJI4803WMVPHGL8240OBIU" hidden="1">#REF!</x:definedName>
    <x:definedName name="BExW8K0SSIPSKBVP06IJ71600HJZ" localSheetId="17" hidden="1">#REF!</x:definedName>
    <x:definedName name="BExW8K0SSIPSKBVP06IJ71600HJZ" localSheetId="20" hidden="1">#REF!</x:definedName>
    <x:definedName name="BExW8K0SSIPSKBVP06IJ71600HJZ" hidden="1">#REF!</x:definedName>
    <x:definedName name="BExW8NM8DJJESE7GF7VGTO2XO6P1" localSheetId="20" hidden="1">#REF!</x:definedName>
    <x:definedName name="BExW8NM8DJJESE7GF7VGTO2XO6P1" hidden="1">#REF!</x:definedName>
    <x:definedName name="BExW8P9O4HQC1Y372I0HCCBVKNTO" localSheetId="20" hidden="1">#REF!</x:definedName>
    <x:definedName name="BExW8P9O4HQC1Y372I0HCCBVKNTO" hidden="1">#REF!</x:definedName>
    <x:definedName name="BExW8T0GVY3ZYO4ACSBLHS8SH895" localSheetId="20" hidden="1">#REF!</x:definedName>
    <x:definedName name="BExW8T0GVY3ZYO4ACSBLHS8SH895" hidden="1">#REF!</x:definedName>
    <x:definedName name="BExW8YEP73JMMU9HZ08PM4WHJQZ4" localSheetId="20" hidden="1">#REF!</x:definedName>
    <x:definedName name="BExW8YEP73JMMU9HZ08PM4WHJQZ4" hidden="1">#REF!</x:definedName>
    <x:definedName name="BExW937AT53OZQRHNWQZ5BVH24IE" localSheetId="20" hidden="1">#REF!</x:definedName>
    <x:definedName name="BExW937AT53OZQRHNWQZ5BVH24IE" hidden="1">#REF!</x:definedName>
    <x:definedName name="BExW95LN5N0LYFFVP7GJEGDVDLF0" localSheetId="20" hidden="1">#REF!</x:definedName>
    <x:definedName name="BExW95LN5N0LYFFVP7GJEGDVDLF0" hidden="1">#REF!</x:definedName>
    <x:definedName name="BExW967733Q8RAJOHR2GJ3HO8JIW" localSheetId="20" hidden="1">#REF!</x:definedName>
    <x:definedName name="BExW967733Q8RAJOHR2GJ3HO8JIW" hidden="1">#REF!</x:definedName>
    <x:definedName name="BExW9OHD0PA2FFDEECR0C4SFBRVS" localSheetId="20" hidden="1">#REF!</x:definedName>
    <x:definedName name="BExW9OHD0PA2FFDEECR0C4SFBRVS" hidden="1">#REF!</x:definedName>
    <x:definedName name="BExW9POK1KIOI0ALS5MZIKTDIYMA" localSheetId="20" hidden="1">#REF!</x:definedName>
    <x:definedName name="BExW9POK1KIOI0ALS5MZIKTDIYMA" hidden="1">#REF!</x:definedName>
    <x:definedName name="BExW9TVLB7OIHTG98I7I4EXBL61S" localSheetId="20" hidden="1">#REF!</x:definedName>
    <x:definedName name="BExW9TVLB7OIHTG98I7I4EXBL61S" hidden="1">#REF!</x:definedName>
    <x:definedName name="BExXL0I7INHGEJWJ97OQTEJKJUBR" localSheetId="20" hidden="1">#REF!</x:definedName>
    <x:definedName name="BExXL0I7INHGEJWJ97OQTEJKJUBR" hidden="1">#REF!</x:definedName>
    <x:definedName name="BExXLDE6PN4ESWT3LXJNQCY94NE4" localSheetId="20" hidden="1">#REF!</x:definedName>
    <x:definedName name="BExXLDE6PN4ESWT3LXJNQCY94NE4" hidden="1">#REF!</x:definedName>
    <x:definedName name="BExXLQVPK2H3IF0NDDA5CT612EUK" localSheetId="20" hidden="1">#REF!</x:definedName>
    <x:definedName name="BExXLQVPK2H3IF0NDDA5CT612EUK" hidden="1">#REF!</x:definedName>
    <x:definedName name="BExXLR6IO70TYTACKQH9M5PGV24J" localSheetId="20" hidden="1">#REF!</x:definedName>
    <x:definedName name="BExXLR6IO70TYTACKQH9M5PGV24J" hidden="1">#REF!</x:definedName>
    <x:definedName name="BExXM065WOLYRYHGHOJE0OOFXA4M" localSheetId="20" hidden="1">#REF!</x:definedName>
    <x:definedName name="BExXM065WOLYRYHGHOJE0OOFXA4M" hidden="1">#REF!</x:definedName>
    <x:definedName name="BExXM3GUNXVDM82KUR17NNUMQCNI" localSheetId="20" hidden="1">#REF!</x:definedName>
    <x:definedName name="BExXM3GUNXVDM82KUR17NNUMQCNI" hidden="1">#REF!</x:definedName>
    <x:definedName name="BExXMA28M8SH7MKIGETSDA72WUIZ" localSheetId="20" hidden="1">#REF!</x:definedName>
    <x:definedName name="BExXMA28M8SH7MKIGETSDA72WUIZ" hidden="1">#REF!</x:definedName>
    <x:definedName name="BExXMOLHIAHDLFSA31PUB36SC3I9" localSheetId="20" hidden="1">#REF!</x:definedName>
    <x:definedName name="BExXMOLHIAHDLFSA31PUB36SC3I9" hidden="1">#REF!</x:definedName>
    <x:definedName name="BExXMT8T5Z3M2JBQN65X2LKH0YQI" localSheetId="20" hidden="1">#REF!</x:definedName>
    <x:definedName name="BExXMT8T5Z3M2JBQN65X2LKH0YQI" hidden="1">#REF!</x:definedName>
    <x:definedName name="BExXN1XNO7H60M9X1E7EVWFJDM5N" localSheetId="20" hidden="1">#REF!</x:definedName>
    <x:definedName name="BExXN1XNO7H60M9X1E7EVWFJDM5N" hidden="1">#REF!</x:definedName>
    <x:definedName name="BExXN22ZOTIW49GPLWFYKVM90FNZ" localSheetId="20" hidden="1">#REF!</x:definedName>
    <x:definedName name="BExXN22ZOTIW49GPLWFYKVM90FNZ" hidden="1">#REF!</x:definedName>
    <x:definedName name="BExXN4C031W9DK73MJHKL8YT1QA8" localSheetId="20" hidden="1">#REF!</x:definedName>
    <x:definedName name="BExXN4C031W9DK73MJHKL8YT1QA8" hidden="1">#REF!</x:definedName>
    <x:definedName name="BExXN6QAP8UJQVN4R4BQKPP4QK35" localSheetId="20" hidden="1">#REF!</x:definedName>
    <x:definedName name="BExXN6QAP8UJQVN4R4BQKPP4QK35" hidden="1">#REF!</x:definedName>
    <x:definedName name="BExXNBOA39T2X6Y5Y5GZ5DDNA1AX" localSheetId="20" hidden="1">#REF!</x:definedName>
    <x:definedName name="BExXNBOA39T2X6Y5Y5GZ5DDNA1AX" hidden="1">#REF!</x:definedName>
    <x:definedName name="BExXNCVFNFROM6X4XZABZ1M55JVL" localSheetId="20" hidden="1">#REF!</x:definedName>
    <x:definedName name="BExXNCVFNFROM6X4XZABZ1M55JVL" hidden="1">#REF!</x:definedName>
    <x:definedName name="BExXND6872VJ3M2PGT056WQMWBHD" localSheetId="20" hidden="1">#REF!</x:definedName>
    <x:definedName name="BExXND6872VJ3M2PGT056WQMWBHD" hidden="1">#REF!</x:definedName>
    <x:definedName name="BExXNPM24UN2PGVL9D1TUBFRIKR4" localSheetId="20" hidden="1">#REF!</x:definedName>
    <x:definedName name="BExXNPM24UN2PGVL9D1TUBFRIKR4" hidden="1">#REF!</x:definedName>
    <x:definedName name="BExXNWYB165VO9MHARCL5WLCHWS0" localSheetId="20" hidden="1">#REF!</x:definedName>
    <x:definedName name="BExXNWYB165VO9MHARCL5WLCHWS0" hidden="1">#REF!</x:definedName>
    <x:definedName name="BExXNYLR0NNRQQBQ09OAWL5SFA2P" localSheetId="20" hidden="1">#REF!</x:definedName>
    <x:definedName name="BExXNYLR0NNRQQBQ09OAWL5SFA2P" hidden="1">#REF!</x:definedName>
    <x:definedName name="BExXO278QHQN8JDK5425EJ615ECC" localSheetId="20" hidden="1">#REF!</x:definedName>
    <x:definedName name="BExXO278QHQN8JDK5425EJ615ECC" hidden="1">#REF!</x:definedName>
    <x:definedName name="BExXO574BHMI9HN803IPJ8B00ZQ1" localSheetId="20" hidden="1">#REF!</x:definedName>
    <x:definedName name="BExXO574BHMI9HN803IPJ8B00ZQ1" hidden="1">#REF!</x:definedName>
    <x:definedName name="BExXO81JZ0ARONLA93VY8VLBDM3Z" localSheetId="20" hidden="1">#REF!</x:definedName>
    <x:definedName name="BExXO81JZ0ARONLA93VY8VLBDM3Z" hidden="1">#REF!</x:definedName>
    <x:definedName name="BExXOBHOP0WGFHI2Y9AO4L440UVQ" localSheetId="20" hidden="1">#REF!</x:definedName>
    <x:definedName name="BExXOBHOP0WGFHI2Y9AO4L440UVQ" hidden="1">#REF!</x:definedName>
    <x:definedName name="BExXOHSAD2NSHOLLMZ2JWA4I3I1R" localSheetId="20" hidden="1">#REF!</x:definedName>
    <x:definedName name="BExXOHSAD2NSHOLLMZ2JWA4I3I1R" hidden="1">#REF!</x:definedName>
    <x:definedName name="BExXOIDP4V2QCBHG5KQQO9VT0HDH" localSheetId="20" hidden="1">#REF!</x:definedName>
    <x:definedName name="BExXOIDP4V2QCBHG5KQQO9VT0HDH" hidden="1">#REF!</x:definedName>
    <x:definedName name="BExXOMQ7TBU2AJ03HNGNVCK9S4VM" localSheetId="20" hidden="1">#REF!</x:definedName>
    <x:definedName name="BExXOMQ7TBU2AJ03HNGNVCK9S4VM" hidden="1">#REF!</x:definedName>
    <x:definedName name="BExXP49C9Y3U7LWFBFCQSE4WPWHA" localSheetId="20" hidden="1">#REF!</x:definedName>
    <x:definedName name="BExXP49C9Y3U7LWFBFCQSE4WPWHA" hidden="1">#REF!</x:definedName>
    <x:definedName name="BExXP80B5FGA00JCM7UXKPI3PB7Y" localSheetId="20" hidden="1">#REF!</x:definedName>
    <x:definedName name="BExXP80B5FGA00JCM7UXKPI3PB7Y" hidden="1">#REF!</x:definedName>
    <x:definedName name="BExXP85M4WXYVN1UVHUTOEKEG5XS" localSheetId="20" hidden="1">#REF!</x:definedName>
    <x:definedName name="BExXP85M4WXYVN1UVHUTOEKEG5XS" hidden="1">#REF!</x:definedName>
    <x:definedName name="BExXPELOTHOAG0OWILLAH94OZV5J" localSheetId="20" hidden="1">#REF!</x:definedName>
    <x:definedName name="BExXPELOTHOAG0OWILLAH94OZV5J" hidden="1">#REF!</x:definedName>
    <x:definedName name="BExXPEWH9AJE234H90KL5ICZZ0IS" localSheetId="20" hidden="1">#REF!</x:definedName>
    <x:definedName name="BExXPEWH9AJE234H90KL5ICZZ0IS" hidden="1">#REF!</x:definedName>
    <x:definedName name="BExXPS31W1VD2NMIE4E37LHVDF0L" localSheetId="20" hidden="1">#REF!</x:definedName>
    <x:definedName name="BExXPS31W1VD2NMIE4E37LHVDF0L" hidden="1">#REF!</x:definedName>
    <x:definedName name="BExXPZKYEMVF5JOC14HYOOYQK6JK" localSheetId="20" hidden="1">#REF!</x:definedName>
    <x:definedName name="BExXPZKYEMVF5JOC14HYOOYQK6JK" hidden="1">#REF!</x:definedName>
    <x:definedName name="BExXQ12Q21G0KAAP7BK68KNBBDMH" localSheetId="20" hidden="1">#REF!</x:definedName>
    <x:definedName name="BExXQ12Q21G0KAAP7BK68KNBBDMH" hidden="1">#REF!</x:definedName>
    <x:definedName name="BExXQ72J3O85VF3MRWYM7RCY6B7A" localSheetId="20" hidden="1">#REF!</x:definedName>
    <x:definedName name="BExXQ72J3O85VF3MRWYM7RCY6B7A" hidden="1">#REF!</x:definedName>
    <x:definedName name="BExXQ89PA10X79WBWOEP1AJX1OQM" localSheetId="20" hidden="1">#REF!</x:definedName>
    <x:definedName name="BExXQ89PA10X79WBWOEP1AJX1OQM" hidden="1">#REF!</x:definedName>
    <x:definedName name="BExXQCGQGGYSI0LTRVR73MUO50AW" localSheetId="20" hidden="1">#REF!</x:definedName>
    <x:definedName name="BExXQCGQGGYSI0LTRVR73MUO50AW" hidden="1">#REF!</x:definedName>
    <x:definedName name="BExXQD2B3434GXJT0U2OVW30R5K6" localSheetId="20" hidden="1">#REF!</x:definedName>
    <x:definedName name="BExXQD2B3434GXJT0U2OVW30R5K6" hidden="1">#REF!</x:definedName>
    <x:definedName name="BExXQEEXFHDQ8DSRAJSB5ET6J004" localSheetId="20" hidden="1">#REF!</x:definedName>
    <x:definedName name="BExXQEEXFHDQ8DSRAJSB5ET6J004" hidden="1">#REF!</x:definedName>
    <x:definedName name="BExXQH41O5HZAH8BO6HCFY8YC3TU" localSheetId="20" hidden="1">#REF!</x:definedName>
    <x:definedName name="BExXQH41O5HZAH8BO6HCFY8YC3TU" hidden="1">#REF!</x:definedName>
    <x:definedName name="BExXQIRBLQSLAJTFL7224FCFUTKH" localSheetId="20" hidden="1">#REF!</x:definedName>
    <x:definedName name="BExXQIRBLQSLAJTFL7224FCFUTKH" hidden="1">#REF!</x:definedName>
    <x:definedName name="BExXQJIEF5R3QQ6D8HO3NGPU0IQC" localSheetId="20" hidden="1">#REF!</x:definedName>
    <x:definedName name="BExXQJIEF5R3QQ6D8HO3NGPU0IQC" hidden="1">#REF!</x:definedName>
    <x:definedName name="BExXQU00K9ER4I1WM7T9J0W1E7ZC" localSheetId="20" hidden="1">#REF!</x:definedName>
    <x:definedName name="BExXQU00K9ER4I1WM7T9J0W1E7ZC" hidden="1">#REF!</x:definedName>
    <x:definedName name="BExXQU00KOR7XLM8B13DGJ1MIQDY" localSheetId="20" hidden="1">#REF!</x:definedName>
    <x:definedName name="BExXQU00KOR7XLM8B13DGJ1MIQDY" hidden="1">#REF!</x:definedName>
    <x:definedName name="BExXQXG18PS8HGBOS03OSTQ0KEYC" localSheetId="20" hidden="1">#REF!</x:definedName>
    <x:definedName name="BExXQXG18PS8HGBOS03OSTQ0KEYC" hidden="1">#REF!</x:definedName>
    <x:definedName name="BExXQXQT4OAFQT5B0YB3USDJOJOB" localSheetId="20" hidden="1">#REF!</x:definedName>
    <x:definedName name="BExXQXQT4OAFQT5B0YB3USDJOJOB" hidden="1">#REF!</x:definedName>
    <x:definedName name="BExXR3FSEXAHSXEQNJORWFCPX86N" localSheetId="20" hidden="1">#REF!</x:definedName>
    <x:definedName name="BExXR3FSEXAHSXEQNJORWFCPX86N" hidden="1">#REF!</x:definedName>
    <x:definedName name="BExXR3W3FKYQBLR299HO9RZ70C43" localSheetId="20" hidden="1">#REF!</x:definedName>
    <x:definedName name="BExXR3W3FKYQBLR299HO9RZ70C43" hidden="1">#REF!</x:definedName>
    <x:definedName name="BExXR46U23CRRBV6IZT982MAEQKI" localSheetId="20" hidden="1">#REF!</x:definedName>
    <x:definedName name="BExXR46U23CRRBV6IZT982MAEQKI" hidden="1">#REF!</x:definedName>
    <x:definedName name="BExXR8OKAVX7O70V5IYG2PRKXSTI" localSheetId="20" hidden="1">#REF!</x:definedName>
    <x:definedName name="BExXR8OKAVX7O70V5IYG2PRKXSTI" hidden="1">#REF!</x:definedName>
    <x:definedName name="BExXRA6N6XCLQM6XDV724ZIH6G93" localSheetId="20" hidden="1">#REF!</x:definedName>
    <x:definedName name="BExXRA6N6XCLQM6XDV724ZIH6G93" hidden="1">#REF!</x:definedName>
    <x:definedName name="BExXRABZ1CNKCG6K1MR6OUFHF7J9" localSheetId="20" hidden="1">#REF!</x:definedName>
    <x:definedName name="BExXRABZ1CNKCG6K1MR6OUFHF7J9" hidden="1">#REF!</x:definedName>
    <x:definedName name="BExXRBOFETC0OTJ6WY3VPMFH03VB" localSheetId="20" hidden="1">#REF!</x:definedName>
    <x:definedName name="BExXRBOFETC0OTJ6WY3VPMFH03VB" hidden="1">#REF!</x:definedName>
    <x:definedName name="BExXRD13K1S9Y3JGR7CXSONT7RJZ" localSheetId="20" hidden="1">#REF!</x:definedName>
    <x:definedName name="BExXRD13K1S9Y3JGR7CXSONT7RJZ" hidden="1">#REF!</x:definedName>
    <x:definedName name="BExXRIFB4QQ87QIGA9AG0NXP577K" localSheetId="20" hidden="1">#REF!</x:definedName>
    <x:definedName name="BExXRIFB4QQ87QIGA9AG0NXP577K" hidden="1">#REF!</x:definedName>
    <x:definedName name="BExXRIQ2JF2CVTRDQX2D9SPH7FTN" localSheetId="20" hidden="1">#REF!</x:definedName>
    <x:definedName name="BExXRIQ2JF2CVTRDQX2D9SPH7FTN" hidden="1">#REF!</x:definedName>
    <x:definedName name="BExXRL4ETKGR5B08IWLV5UKWS07Z" localSheetId="20" hidden="1">#REF!</x:definedName>
    <x:definedName name="BExXRL4ETKGR5B08IWLV5UKWS07Z" hidden="1">#REF!</x:definedName>
    <x:definedName name="BExXRO4A6VUH1F4XV8N1BRJ4896W" localSheetId="20" hidden="1">#REF!</x:definedName>
    <x:definedName name="BExXRO4A6VUH1F4XV8N1BRJ4896W" hidden="1">#REF!</x:definedName>
    <x:definedName name="BExXRO9N1SNJZGKD90P4K7FU1J0P" localSheetId="20" hidden="1">#REF!</x:definedName>
    <x:definedName name="BExXRO9N1SNJZGKD90P4K7FU1J0P" hidden="1">#REF!</x:definedName>
    <x:definedName name="BExXRR9I9RZJSO66K1CB8R2H3ACH" localSheetId="20" hidden="1">#REF!</x:definedName>
    <x:definedName name="BExXRR9I9RZJSO66K1CB8R2H3ACH" hidden="1">#REF!</x:definedName>
    <x:definedName name="BExXRV5QP3Z0KAQ1EQT9JYT2FV0L" localSheetId="20" hidden="1">#REF!</x:definedName>
    <x:definedName name="BExXRV5QP3Z0KAQ1EQT9JYT2FV0L" hidden="1">#REF!</x:definedName>
    <x:definedName name="BExXRZ20LZZCW8LVGDK0XETOTSAI" localSheetId="20" hidden="1">#REF!</x:definedName>
    <x:definedName name="BExXRZ20LZZCW8LVGDK0XETOTSAI" hidden="1">#REF!</x:definedName>
    <x:definedName name="BExXRZNM651EJ5HJPGKGTVYLAZQ1" localSheetId="20" hidden="1">#REF!</x:definedName>
    <x:definedName name="BExXRZNM651EJ5HJPGKGTVYLAZQ1" hidden="1">#REF!</x:definedName>
    <x:definedName name="BExXS63O4OMWMNXXAODZQFSDG33N" localSheetId="20" hidden="1">#REF!</x:definedName>
    <x:definedName name="BExXS63O4OMWMNXXAODZQFSDG33N" hidden="1">#REF!</x:definedName>
    <x:definedName name="BExXS8HZ90IK9RD5CZ6M2XT64C3R" localSheetId="20" hidden="1">#REF!</x:definedName>
    <x:definedName name="BExXS8HZ90IK9RD5CZ6M2XT64C3R" hidden="1">#REF!</x:definedName>
    <x:definedName name="BExXSBSP1TOY051HSPEPM0AEIO2M" localSheetId="20" hidden="1">#REF!</x:definedName>
    <x:definedName name="BExXSBSP1TOY051HSPEPM0AEIO2M" hidden="1">#REF!</x:definedName>
    <x:definedName name="BExXSC8RFK5D68FJD2HI4K66SA6I" localSheetId="20" hidden="1">#REF!</x:definedName>
    <x:definedName name="BExXSC8RFK5D68FJD2HI4K66SA6I" hidden="1">#REF!</x:definedName>
    <x:definedName name="BExXSGW487JM8X45CILCD3ELADND" localSheetId="20" hidden="1">#REF!</x:definedName>
    <x:definedName name="BExXSGW487JM8X45CILCD3ELADND" hidden="1">#REF!</x:definedName>
    <x:definedName name="BExXSJA8FX6FL775LX7EDM4LQ4ZF" localSheetId="20" hidden="1">#REF!</x:definedName>
    <x:definedName name="BExXSJA8FX6FL775LX7EDM4LQ4ZF" hidden="1">#REF!</x:definedName>
    <x:definedName name="BExXSNHC88W4UMXEOIOOATJAIKZO" localSheetId="20" hidden="1">#REF!</x:definedName>
    <x:definedName name="BExXSNHC88W4UMXEOIOOATJAIKZO" hidden="1">#REF!</x:definedName>
    <x:definedName name="BExXSTBS08WIA9TLALV3UQ2Z3MRG" localSheetId="20" hidden="1">#REF!</x:definedName>
    <x:definedName name="BExXSTBS08WIA9TLALV3UQ2Z3MRG" hidden="1">#REF!</x:definedName>
    <x:definedName name="BExXSVQ2WOJJ73YEO8Q2FK60V4G8" localSheetId="20" hidden="1">#REF!</x:definedName>
    <x:definedName name="BExXSVQ2WOJJ73YEO8Q2FK60V4G8" hidden="1">#REF!</x:definedName>
    <x:definedName name="BExXTHLRNL82GN7KZY3TOLO508N7" localSheetId="20" hidden="1">#REF!</x:definedName>
    <x:definedName name="BExXTHLRNL82GN7KZY3TOLO508N7" hidden="1">#REF!</x:definedName>
    <x:definedName name="BExXTL72MKEQSQH9L2OTFLU8DM2B" localSheetId="20" hidden="1">#REF!</x:definedName>
    <x:definedName name="BExXTL72MKEQSQH9L2OTFLU8DM2B" hidden="1">#REF!</x:definedName>
    <x:definedName name="BExXTM3M4RTCRSX7VGAXGQNPP668" localSheetId="20" hidden="1">#REF!</x:definedName>
    <x:definedName name="BExXTM3M4RTCRSX7VGAXGQNPP668" hidden="1">#REF!</x:definedName>
    <x:definedName name="BExXTOCF78J7WY6FOVBRY1N2RBBR" localSheetId="20" hidden="1">#REF!</x:definedName>
    <x:definedName name="BExXTOCF78J7WY6FOVBRY1N2RBBR" hidden="1">#REF!</x:definedName>
    <x:definedName name="BExXTP3GYO6Z9RTKKT10XA0UTV3T" localSheetId="20" hidden="1">#REF!</x:definedName>
    <x:definedName name="BExXTP3GYO6Z9RTKKT10XA0UTV3T" hidden="1">#REF!</x:definedName>
    <x:definedName name="BExXTRXWS5WKEYMU65AGIWPW8XMY" localSheetId="20" hidden="1">#REF!</x:definedName>
    <x:definedName name="BExXTRXWS5WKEYMU65AGIWPW8XMY" hidden="1">#REF!</x:definedName>
    <x:definedName name="BExXTYU24I49X78RIN9EOO9PMHSV" localSheetId="20" hidden="1">#REF!</x:definedName>
    <x:definedName name="BExXTYU24I49X78RIN9EOO9PMHSV" hidden="1">#REF!</x:definedName>
    <x:definedName name="BExXTZKZ4CG92ZQLIRKEXXH9BFIR" localSheetId="20" hidden="1">#REF!</x:definedName>
    <x:definedName name="BExXTZKZ4CG92ZQLIRKEXXH9BFIR" hidden="1">#REF!</x:definedName>
    <x:definedName name="BExXU4J2BM2964GD5UZHM752Q4NS" localSheetId="20" hidden="1">#REF!</x:definedName>
    <x:definedName name="BExXU4J2BM2964GD5UZHM752Q4NS" hidden="1">#REF!</x:definedName>
    <x:definedName name="BExXU6XDTT7RM93KILIDEYPA9XKF" localSheetId="20" hidden="1">#REF!</x:definedName>
    <x:definedName name="BExXU6XDTT7RM93KILIDEYPA9XKF" hidden="1">#REF!</x:definedName>
    <x:definedName name="BExXU8VLZA7WLPZ3RAQZGNERUD26" localSheetId="20" hidden="1">#REF!</x:definedName>
    <x:definedName name="BExXU8VLZA7WLPZ3RAQZGNERUD26" hidden="1">#REF!</x:definedName>
    <x:definedName name="BExXUB9RSLSCNN5ETLXY72DAPZZM" localSheetId="20" hidden="1">#REF!</x:definedName>
    <x:definedName name="BExXUB9RSLSCNN5ETLXY72DAPZZM" hidden="1">#REF!</x:definedName>
    <x:definedName name="BExXUFRM82XQIN2T8KGLDQL1IBQW" localSheetId="20" hidden="1">#REF!</x:definedName>
    <x:definedName name="BExXUFRM82XQIN2T8KGLDQL1IBQW" hidden="1">#REF!</x:definedName>
    <x:definedName name="BExXUQEQBF6FI240ZGIF9YXZSRAU" localSheetId="20" hidden="1">#REF!</x:definedName>
    <x:definedName name="BExXUQEQBF6FI240ZGIF9YXZSRAU" hidden="1">#REF!</x:definedName>
    <x:definedName name="BExXUVSXSP8ESN178IHNRRMIMOMT" localSheetId="20" hidden="1">#REF!</x:definedName>
    <x:definedName name="BExXUVSXSP8ESN178IHNRRMIMOMT" hidden="1">#REF!</x:definedName>
    <x:definedName name="BExXUYND6EJO7CJ5KRICV4O1JNWK" localSheetId="20" hidden="1">#REF!</x:definedName>
    <x:definedName name="BExXUYND6EJO7CJ5KRICV4O1JNWK" hidden="1">#REF!</x:definedName>
    <x:definedName name="BExXV1HYM7PSRL7FDSBCIW13Z2U3" localSheetId="20" hidden="1">#REF!</x:definedName>
    <x:definedName name="BExXV1HYM7PSRL7FDSBCIW13Z2U3" hidden="1">#REF!</x:definedName>
    <x:definedName name="BExXV6FWG4H3S2QEUJZYIXILNGJ7" localSheetId="20" hidden="1">#REF!</x:definedName>
    <x:definedName name="BExXV6FWG4H3S2QEUJZYIXILNGJ7" hidden="1">#REF!</x:definedName>
    <x:definedName name="BExXVCVYROMZMHARVU6MD514BMTF" localSheetId="20" hidden="1">#REF!</x:definedName>
    <x:definedName name="BExXVCVYROMZMHARVU6MD514BMTF" hidden="1">#REF!</x:definedName>
    <x:definedName name="BExXVGS1T0RO7HBN75IPQXATHZ23" localSheetId="20" hidden="1">#REF!</x:definedName>
    <x:definedName name="BExXVGS1T0RO7HBN75IPQXATHZ23" hidden="1">#REF!</x:definedName>
    <x:definedName name="BExXVK87BMMO6LHKV0CFDNIQVIBS" localSheetId="20" hidden="1">#REF!</x:definedName>
    <x:definedName name="BExXVK87BMMO6LHKV0CFDNIQVIBS" hidden="1">#REF!</x:definedName>
    <x:definedName name="BExXVKZ9WXPGL6IVY6T61IDD771I" localSheetId="20" hidden="1">#REF!</x:definedName>
    <x:definedName name="BExXVKZ9WXPGL6IVY6T61IDD771I" hidden="1">#REF!</x:definedName>
    <x:definedName name="BExXVUPU1FDA3CCHMAFE3SPCNSO2" localSheetId="20" hidden="1">#REF!</x:definedName>
    <x:definedName name="BExXVUPU1FDA3CCHMAFE3SPCNSO2" hidden="1">#REF!</x:definedName>
    <x:definedName name="BExXW0K72T1Y8K1I4VZT87UY9S2G" localSheetId="20" hidden="1">#REF!</x:definedName>
    <x:definedName name="BExXW0K72T1Y8K1I4VZT87UY9S2G" hidden="1">#REF!</x:definedName>
    <x:definedName name="BExXW27MMXHXUXX78SDTBE1JYTHT" localSheetId="20" hidden="1">#REF!</x:definedName>
    <x:definedName name="BExXW27MMXHXUXX78SDTBE1JYTHT" hidden="1">#REF!</x:definedName>
    <x:definedName name="BExXW2YIM2MYBSHRIX0RP9D4PRMN" localSheetId="20" hidden="1">#REF!</x:definedName>
    <x:definedName name="BExXW2YIM2MYBSHRIX0RP9D4PRMN" hidden="1">#REF!</x:definedName>
    <x:definedName name="BExXWBNE4KTFSXKVSRF6WX039WPB" localSheetId="20" hidden="1">#REF!</x:definedName>
    <x:definedName name="BExXWBNE4KTFSXKVSRF6WX039WPB" hidden="1">#REF!</x:definedName>
    <x:definedName name="BExXWFP5AYE7EHYTJWBZSQ8PQ0YX" localSheetId="20" hidden="1">#REF!</x:definedName>
    <x:definedName name="BExXWFP5AYE7EHYTJWBZSQ8PQ0YX" hidden="1">#REF!</x:definedName>
    <x:definedName name="BExXWSAAQ4VSVQZI0D2A8NTQ53VH" localSheetId="20" hidden="1">#REF!</x:definedName>
    <x:definedName name="BExXWSAAQ4VSVQZI0D2A8NTQ53VH" hidden="1">#REF!</x:definedName>
    <x:definedName name="BExXWVFIBQT8OY1O41FRFPFGXQHK" localSheetId="20" hidden="1">#REF!</x:definedName>
    <x:definedName name="BExXWVFIBQT8OY1O41FRFPFGXQHK" hidden="1">#REF!</x:definedName>
    <x:definedName name="BExXWWXHBZHA9J3N8K47F84X0M0L" localSheetId="20" hidden="1">#REF!</x:definedName>
    <x:definedName name="BExXWWXHBZHA9J3N8K47F84X0M0L" hidden="1">#REF!</x:definedName>
    <x:definedName name="BExXX7V6XV8D71NMUTIG4TUF6DF3" localSheetId="9" hidden="1">#REF!</x:definedName>
    <x:definedName name="BExXX7V6XV8D71NMUTIG4TUF6DF3" localSheetId="20" hidden="1">#REF!</x:definedName>
    <x:definedName name="BExXX7V6XV8D71NMUTIG4TUF6DF3" hidden="1">#REF!</x:definedName>
    <x:definedName name="BExXX9D3XK7CEZ9SI9UOA6F79ZPL" localSheetId="15" hidden="1">#REF!</x:definedName>
    <x:definedName name="BExXX9D3XK7CEZ9SI9UOA6F79ZPL" localSheetId="16" hidden="1">#REF!</x:definedName>
    <x:definedName name="BExXX9D3XK7CEZ9SI9UOA6F79ZPL" localSheetId="17" hidden="1">#REF!</x:definedName>
    <x:definedName name="BExXX9D3XK7CEZ9SI9UOA6F79ZPL" localSheetId="20" hidden="1">#REF!</x:definedName>
    <x:definedName name="BExXX9D3XK7CEZ9SI9UOA6F79ZPL" hidden="1">#REF!</x:definedName>
    <x:definedName name="BExXXBBCLDS7K2HB4LLGA6TTTXO3" localSheetId="17" hidden="1">#REF!</x:definedName>
    <x:definedName name="BExXXBBCLDS7K2HB4LLGA6TTTXO3" localSheetId="20" hidden="1">#REF!</x:definedName>
    <x:definedName name="BExXXBBCLDS7K2HB4LLGA6TTTXO3" hidden="1">#REF!</x:definedName>
    <x:definedName name="BExXXBGNQF0HXLZNUFVN9AGYLRGU" localSheetId="17" hidden="1">#REF!</x:definedName>
    <x:definedName name="BExXXBGNQF0HXLZNUFVN9AGYLRGU" localSheetId="20" hidden="1">#REF!</x:definedName>
    <x:definedName name="BExXXBGNQF0HXLZNUFVN9AGYLRGU" hidden="1">#REF!</x:definedName>
    <x:definedName name="BExXXBM521DL8R4ZX7NZ3DBCUOR5" localSheetId="20" hidden="1">#REF!</x:definedName>
    <x:definedName name="BExXXBM521DL8R4ZX7NZ3DBCUOR5" hidden="1">#REF!</x:definedName>
    <x:definedName name="BExXXC7OZI33XZ03NRMEP7VRLQK4" localSheetId="20" hidden="1">#REF!</x:definedName>
    <x:definedName name="BExXXC7OZI33XZ03NRMEP7VRLQK4" hidden="1">#REF!</x:definedName>
    <x:definedName name="BExXXH5N3NKBQ7BCJPJTBF8CYM2Q" localSheetId="20" hidden="1">#REF!</x:definedName>
    <x:definedName name="BExXXH5N3NKBQ7BCJPJTBF8CYM2Q" hidden="1">#REF!</x:definedName>
    <x:definedName name="BExXXKWLM4D541BH6O8GOJMHFHMW" localSheetId="20" hidden="1">#REF!</x:definedName>
    <x:definedName name="BExXXKWLM4D541BH6O8GOJMHFHMW" hidden="1">#REF!</x:definedName>
    <x:definedName name="BExXXPPA1Q87XPI97X0OXCPBPDON" localSheetId="20" hidden="1">#REF!</x:definedName>
    <x:definedName name="BExXXPPA1Q87XPI97X0OXCPBPDON" hidden="1">#REF!</x:definedName>
    <x:definedName name="BExXXVUDA98IZTQ6MANKU4MTTDVR" localSheetId="20" hidden="1">#REF!</x:definedName>
    <x:definedName name="BExXXVUDA98IZTQ6MANKU4MTTDVR" hidden="1">#REF!</x:definedName>
    <x:definedName name="BExXXZQNZY6IZI45DJXJK0MQZWA7" localSheetId="20" hidden="1">#REF!</x:definedName>
    <x:definedName name="BExXXZQNZY6IZI45DJXJK0MQZWA7" hidden="1">#REF!</x:definedName>
    <x:definedName name="BExXY5QFG6QP94SFT3935OBM8Y4K" localSheetId="20" hidden="1">#REF!</x:definedName>
    <x:definedName name="BExXY5QFG6QP94SFT3935OBM8Y4K" hidden="1">#REF!</x:definedName>
    <x:definedName name="BExXY7TYEBFXRYUYIFHTN65RJ8EW" localSheetId="20" hidden="1">#REF!</x:definedName>
    <x:definedName name="BExXY7TYEBFXRYUYIFHTN65RJ8EW" hidden="1">#REF!</x:definedName>
    <x:definedName name="BExXYD85DGL2MUZ4DB0JR3L1UVLF" localSheetId="20" hidden="1">#REF!</x:definedName>
    <x:definedName name="BExXYD85DGL2MUZ4DB0JR3L1UVLF" hidden="1">#REF!</x:definedName>
    <x:definedName name="BExXYLBHANUXC5FCTDDTGOVD3GQS" localSheetId="20" hidden="1">#REF!</x:definedName>
    <x:definedName name="BExXYLBHANUXC5FCTDDTGOVD3GQS" hidden="1">#REF!</x:definedName>
    <x:definedName name="BExXYMNYAYH3WA2ZCFAYKZID9ZCI" localSheetId="20" hidden="1">#REF!</x:definedName>
    <x:definedName name="BExXYMNYAYH3WA2ZCFAYKZID9ZCI" hidden="1">#REF!</x:definedName>
    <x:definedName name="BExXYWEQL36MHLNSDGU1FOTX7M20" localSheetId="20" hidden="1">#REF!</x:definedName>
    <x:definedName name="BExXYWEQL36MHLNSDGU1FOTX7M20" hidden="1">#REF!</x:definedName>
    <x:definedName name="BExXYWK1Q4ED490YK6LD13PRAMS4" localSheetId="20" hidden="1">#REF!</x:definedName>
    <x:definedName name="BExXYWK1Q4ED490YK6LD13PRAMS4" hidden="1">#REF!</x:definedName>
    <x:definedName name="BExXYYT12SVN2VDMLVNV4P3ISD8T" localSheetId="20" hidden="1">#REF!</x:definedName>
    <x:definedName name="BExXYYT12SVN2VDMLVNV4P3ISD8T" hidden="1">#REF!</x:definedName>
    <x:definedName name="BExXZEDWUYH25UZMW2QU2RXFILJE" localSheetId="20" hidden="1">#REF!</x:definedName>
    <x:definedName name="BExXZEDWUYH25UZMW2QU2RXFILJE" hidden="1">#REF!</x:definedName>
    <x:definedName name="BExXZFVV4YB42AZ3H1I40YG3JAPU" localSheetId="20" hidden="1">#REF!</x:definedName>
    <x:definedName name="BExXZFVV4YB42AZ3H1I40YG3JAPU" hidden="1">#REF!</x:definedName>
    <x:definedName name="BExXZH30Y2VXGXW705XP20HU2G86" localSheetId="20" hidden="1">#REF!</x:definedName>
    <x:definedName name="BExXZH30Y2VXGXW705XP20HU2G86" hidden="1">#REF!</x:definedName>
    <x:definedName name="BExXZHJ9T2JELF12CHHGD54J1B0C" localSheetId="20" hidden="1">#REF!</x:definedName>
    <x:definedName name="BExXZHJ9T2JELF12CHHGD54J1B0C" hidden="1">#REF!</x:definedName>
    <x:definedName name="BExXZNJ2X1TK2LRK5ZY3MX49H5T7" localSheetId="20" hidden="1">#REF!</x:definedName>
    <x:definedName name="BExXZNJ2X1TK2LRK5ZY3MX49H5T7" hidden="1">#REF!</x:definedName>
    <x:definedName name="BExXZOVPCEP495TQSON6PSRQ8XCY" localSheetId="20" hidden="1">#REF!</x:definedName>
    <x:definedName name="BExXZOVPCEP495TQSON6PSRQ8XCY" hidden="1">#REF!</x:definedName>
    <x:definedName name="BExXZXKH7NBARQQAZM69Z57IH1MM" localSheetId="20" hidden="1">#REF!</x:definedName>
    <x:definedName name="BExXZXKH7NBARQQAZM69Z57IH1MM" hidden="1">#REF!</x:definedName>
    <x:definedName name="BExY07WSDH5QEVM7BJXJK2ZRAI1O" localSheetId="20" hidden="1">#REF!</x:definedName>
    <x:definedName name="BExY07WSDH5QEVM7BJXJK2ZRAI1O" hidden="1">#REF!</x:definedName>
    <x:definedName name="BExY0C3UBVC4M59JIRXVQ8OWAJC1" localSheetId="20" hidden="1">#REF!</x:definedName>
    <x:definedName name="BExY0C3UBVC4M59JIRXVQ8OWAJC1" hidden="1">#REF!</x:definedName>
    <x:definedName name="BExY0G03T6MD304WV4PCS8A8UZOU" localSheetId="20" hidden="1">#REF!</x:definedName>
    <x:definedName name="BExY0G03T6MD304WV4PCS8A8UZOU" hidden="1">#REF!</x:definedName>
    <x:definedName name="BExY0JAM6LIEX03Y3CDOQG13XO98" localSheetId="20" hidden="1">#REF!</x:definedName>
    <x:definedName name="BExY0JAM6LIEX03Y3CDOQG13XO98" hidden="1">#REF!</x:definedName>
    <x:definedName name="BExY0MLAPBIUHZHF3MNQUBZEOPGA" localSheetId="20" hidden="1">#REF!</x:definedName>
    <x:definedName name="BExY0MLAPBIUHZHF3MNQUBZEOPGA" hidden="1">#REF!</x:definedName>
    <x:definedName name="BExY0OE8GFHMLLTEAFIOQTOPEVPB" localSheetId="20" hidden="1">#REF!</x:definedName>
    <x:definedName name="BExY0OE8GFHMLLTEAFIOQTOPEVPB" hidden="1">#REF!</x:definedName>
    <x:definedName name="BExY0OJHW85S0VKBA8T4HTYPYBOS" localSheetId="20" hidden="1">#REF!</x:definedName>
    <x:definedName name="BExY0OJHW85S0VKBA8T4HTYPYBOS" hidden="1">#REF!</x:definedName>
    <x:definedName name="BExY0T1E034D7XAXNC6F7540LLIE" localSheetId="20" hidden="1">#REF!</x:definedName>
    <x:definedName name="BExY0T1E034D7XAXNC6F7540LLIE" hidden="1">#REF!</x:definedName>
    <x:definedName name="BExY0XTZLHN49J2JH94BYTKBJLT3" localSheetId="20" hidden="1">#REF!</x:definedName>
    <x:definedName name="BExY0XTZLHN49J2JH94BYTKBJLT3" hidden="1">#REF!</x:definedName>
    <x:definedName name="BExY11FH9TXHERUYGG8FE50U7H7J" localSheetId="20" hidden="1">#REF!</x:definedName>
    <x:definedName name="BExY11FH9TXHERUYGG8FE50U7H7J" hidden="1">#REF!</x:definedName>
    <x:definedName name="BExY14VIIZDQ07OMY7WD69P6ZBUX" localSheetId="20" hidden="1">#REF!</x:definedName>
    <x:definedName name="BExY14VIIZDQ07OMY7WD69P6ZBUX" hidden="1">#REF!</x:definedName>
    <x:definedName name="BExY16O8FRFU2AKAB73SDMHTLF36" localSheetId="20" hidden="1">#REF!</x:definedName>
    <x:definedName name="BExY16O8FRFU2AKAB73SDMHTLF36" hidden="1">#REF!</x:definedName>
    <x:definedName name="BExY180UKNW5NIAWD6ZUYTFEH8QS" localSheetId="20" hidden="1">#REF!</x:definedName>
    <x:definedName name="BExY180UKNW5NIAWD6ZUYTFEH8QS" hidden="1">#REF!</x:definedName>
    <x:definedName name="BExY1DPTV4LSY9MEOUGXF8X052NA" localSheetId="20" hidden="1">#REF!</x:definedName>
    <x:definedName name="BExY1DPTV4LSY9MEOUGXF8X052NA" hidden="1">#REF!</x:definedName>
    <x:definedName name="BExY1GK9ELBEKDD7O6HR6DUO8YGO" localSheetId="20" hidden="1">#REF!</x:definedName>
    <x:definedName name="BExY1GK9ELBEKDD7O6HR6DUO8YGO" hidden="1">#REF!</x:definedName>
    <x:definedName name="BExY1JK5FLBIKGF4D7K1BMSTT2W7" localSheetId="9" hidden="1">#REF!</x:definedName>
    <x:definedName name="BExY1JK5FLBIKGF4D7K1BMSTT2W7" localSheetId="20" hidden="1">#REF!</x:definedName>
    <x:definedName name="BExY1JK5FLBIKGF4D7K1BMSTT2W7" hidden="1">#REF!</x:definedName>
    <x:definedName name="BExY1JUYIFR0O90W747XIO278VF6" localSheetId="15" hidden="1">#REF!</x:definedName>
    <x:definedName name="BExY1JUYIFR0O90W747XIO278VF6" localSheetId="16" hidden="1">#REF!</x:definedName>
    <x:definedName name="BExY1JUYIFR0O90W747XIO278VF6" localSheetId="17" hidden="1">#REF!</x:definedName>
    <x:definedName name="BExY1JUYIFR0O90W747XIO278VF6" localSheetId="20" hidden="1">#REF!</x:definedName>
    <x:definedName name="BExY1JUYIFR0O90W747XIO278VF6" hidden="1">#REF!</x:definedName>
    <x:definedName name="BExY1NWOXXFV9GGZ3PX444LZ8TVX" localSheetId="17" hidden="1">#REF!</x:definedName>
    <x:definedName name="BExY1NWOXXFV9GGZ3PX444LZ8TVX" localSheetId="20" hidden="1">#REF!</x:definedName>
    <x:definedName name="BExY1NWOXXFV9GGZ3PX444LZ8TVX" hidden="1">#REF!</x:definedName>
    <x:definedName name="BExY1R7F5GLGAYZT2TMJYZVT5X8X" localSheetId="17" hidden="1">#REF!</x:definedName>
    <x:definedName name="BExY1R7F5GLGAYZT2TMJYZVT5X8X" localSheetId="20" hidden="1">#REF!</x:definedName>
    <x:definedName name="BExY1R7F5GLGAYZT2TMJYZVT5X8X" hidden="1">#REF!</x:definedName>
    <x:definedName name="BExY1TR13AYI0HGDYRVNRSR1VPOV" localSheetId="20" hidden="1">#REF!</x:definedName>
    <x:definedName name="BExY1TR13AYI0HGDYRVNRSR1VPOV" hidden="1">#REF!</x:definedName>
    <x:definedName name="BExY1UCL0RND63LLSM9X5SFRG117" localSheetId="20" hidden="1">#REF!</x:definedName>
    <x:definedName name="BExY1UCL0RND63LLSM9X5SFRG117" hidden="1">#REF!</x:definedName>
    <x:definedName name="BExY1WAT3937L08HLHIRQHMP2A3H" localSheetId="20" hidden="1">#REF!</x:definedName>
    <x:definedName name="BExY1WAT3937L08HLHIRQHMP2A3H" hidden="1">#REF!</x:definedName>
    <x:definedName name="BExY1YEBOSLMID7LURP8QB46AI91" localSheetId="20" hidden="1">#REF!</x:definedName>
    <x:definedName name="BExY1YEBOSLMID7LURP8QB46AI91" hidden="1">#REF!</x:definedName>
    <x:definedName name="BExY29MW53U9H65R6IEGDFI64XHB" localSheetId="20" hidden="1">#REF!</x:definedName>
    <x:definedName name="BExY29MW53U9H65R6IEGDFI64XHB" hidden="1">#REF!</x:definedName>
    <x:definedName name="BExY2FS4LFX9OHOTQT7SJ2PXAC25" localSheetId="20" hidden="1">#REF!</x:definedName>
    <x:definedName name="BExY2FS4LFX9OHOTQT7SJ2PXAC25" hidden="1">#REF!</x:definedName>
    <x:definedName name="BExY2GDPCZPVU0IQ6IJIB1YQQRQ6" localSheetId="20" hidden="1">#REF!</x:definedName>
    <x:definedName name="BExY2GDPCZPVU0IQ6IJIB1YQQRQ6" hidden="1">#REF!</x:definedName>
    <x:definedName name="BExY2GTSZ3VA9TXLY7KW1LIAKJ61" localSheetId="20" hidden="1">#REF!</x:definedName>
    <x:definedName name="BExY2GTSZ3VA9TXLY7KW1LIAKJ61" hidden="1">#REF!</x:definedName>
    <x:definedName name="BExY2H4LV4INLFET24XNE1FUGSXP" localSheetId="20" hidden="1">#REF!</x:definedName>
    <x:definedName name="BExY2H4LV4INLFET24XNE1FUGSXP" hidden="1">#REF!</x:definedName>
    <x:definedName name="BExY2IXBR1SGYZH08T7QHKEFS8HA" localSheetId="20" hidden="1">#REF!</x:definedName>
    <x:definedName name="BExY2IXBR1SGYZH08T7QHKEFS8HA" hidden="1">#REF!</x:definedName>
    <x:definedName name="BExY2P7Y7WK5R8PQWMWRW9V4TL58" localSheetId="20" hidden="1">#REF!</x:definedName>
    <x:definedName name="BExY2P7Y7WK5R8PQWMWRW9V4TL58" hidden="1">#REF!</x:definedName>
    <x:definedName name="BExY2Q4B5FUDA5VU4VRUHX327QN0" localSheetId="20" hidden="1">#REF!</x:definedName>
    <x:definedName name="BExY2Q4B5FUDA5VU4VRUHX327QN0" hidden="1">#REF!</x:definedName>
    <x:definedName name="BExY2UWXID9H1ZZT216IJ2W3T4R5" localSheetId="20" hidden="1">#REF!</x:definedName>
    <x:definedName name="BExY2UWXID9H1ZZT216IJ2W3T4R5" hidden="1">#REF!</x:definedName>
    <x:definedName name="BExY3BEDJM4RQA202MJY8RJM0FGU" localSheetId="20" hidden="1">#REF!</x:definedName>
    <x:definedName name="BExY3BEDJM4RQA202MJY8RJM0FGU" hidden="1">#REF!</x:definedName>
    <x:definedName name="BExY3HOSK7YI364K15OX70AVR6F1" localSheetId="20" hidden="1">#REF!</x:definedName>
    <x:definedName name="BExY3HOSK7YI364K15OX70AVR6F1" hidden="1">#REF!</x:definedName>
    <x:definedName name="BExY3T89AUR83SOAZZ3OMDEJDQ39" localSheetId="20" hidden="1">#REF!</x:definedName>
    <x:definedName name="BExY3T89AUR83SOAZZ3OMDEJDQ39" hidden="1">#REF!</x:definedName>
    <x:definedName name="BExY40KOAK8UPA3XIKC6WE4OLQAL" localSheetId="20" hidden="1">#REF!</x:definedName>
    <x:definedName name="BExY40KOAK8UPA3XIKC6WE4OLQAL" hidden="1">#REF!</x:definedName>
    <x:definedName name="BExY4MG771JQ84EMIVB6HQGGHZY7" localSheetId="20" hidden="1">#REF!</x:definedName>
    <x:definedName name="BExY4MG771JQ84EMIVB6HQGGHZY7" hidden="1">#REF!</x:definedName>
    <x:definedName name="BExY4PWCSFB8P3J3TBQB2MD67263" localSheetId="20" hidden="1">#REF!</x:definedName>
    <x:definedName name="BExY4PWCSFB8P3J3TBQB2MD67263" hidden="1">#REF!</x:definedName>
    <x:definedName name="BExY4RZVZXZ35OZVEXTSWVVGE8XF" localSheetId="20" hidden="1">#REF!</x:definedName>
    <x:definedName name="BExY4RZVZXZ35OZVEXTSWVVGE8XF" hidden="1">#REF!</x:definedName>
    <x:definedName name="BExY4RZW3KK11JLYBA4DWZ92M6LQ" localSheetId="20" hidden="1">#REF!</x:definedName>
    <x:definedName name="BExY4RZW3KK11JLYBA4DWZ92M6LQ" hidden="1">#REF!</x:definedName>
    <x:definedName name="BExY4XOVTTNVZ577RLIEC7NZQFIX" localSheetId="20" hidden="1">#REF!</x:definedName>
    <x:definedName name="BExY4XOVTTNVZ577RLIEC7NZQFIX" hidden="1">#REF!</x:definedName>
    <x:definedName name="BExY50JAF5CG01GTHAUS7I4ZLUDC" localSheetId="20" hidden="1">#REF!</x:definedName>
    <x:definedName name="BExY50JAF5CG01GTHAUS7I4ZLUDC" hidden="1">#REF!</x:definedName>
    <x:definedName name="BExY53J6XUX9MQ87V5K1PHGLA5OZ" localSheetId="20" hidden="1">#REF!</x:definedName>
    <x:definedName name="BExY53J6XUX9MQ87V5K1PHGLA5OZ" hidden="1">#REF!</x:definedName>
    <x:definedName name="BExY53J7EXFEOFTRNAHLK7IH3ACB" localSheetId="20" hidden="1">#REF!</x:definedName>
    <x:definedName name="BExY53J7EXFEOFTRNAHLK7IH3ACB" hidden="1">#REF!</x:definedName>
    <x:definedName name="BExY5515SJTJS3VM80M3YYR0WF37" localSheetId="20" hidden="1">#REF!</x:definedName>
    <x:definedName name="BExY5515SJTJS3VM80M3YYR0WF37" hidden="1">#REF!</x:definedName>
    <x:definedName name="BExY5515WE39FQ3EG5QHG67V9C0O" localSheetId="20" hidden="1">#REF!</x:definedName>
    <x:definedName name="BExY5515WE39FQ3EG5QHG67V9C0O" hidden="1">#REF!</x:definedName>
    <x:definedName name="BExY5986WNAD8NFCPXC9TVLBU4FG" localSheetId="20" hidden="1">#REF!</x:definedName>
    <x:definedName name="BExY5986WNAD8NFCPXC9TVLBU4FG" hidden="1">#REF!</x:definedName>
    <x:definedName name="BExY5DF9MS25IFNWGJ1YAS5MDN8R" localSheetId="20" hidden="1">#REF!</x:definedName>
    <x:definedName name="BExY5DF9MS25IFNWGJ1YAS5MDN8R" hidden="1">#REF!</x:definedName>
    <x:definedName name="BExY5ERVGL3UM2MGT8LJ0XPKTZEK" localSheetId="20" hidden="1">#REF!</x:definedName>
    <x:definedName name="BExY5ERVGL3UM2MGT8LJ0XPKTZEK" hidden="1">#REF!</x:definedName>
    <x:definedName name="BExY5EX6NJFK8W754ZVZDN5DS04K" localSheetId="20" hidden="1">#REF!</x:definedName>
    <x:definedName name="BExY5EX6NJFK8W754ZVZDN5DS04K" hidden="1">#REF!</x:definedName>
    <x:definedName name="BExY5S3XD1NJT109CV54IFOHVLQ6" localSheetId="20" hidden="1">#REF!</x:definedName>
    <x:definedName name="BExY5S3XD1NJT109CV54IFOHVLQ6" hidden="1">#REF!</x:definedName>
    <x:definedName name="BExY5TB2VAI3GHKCPXMCVIOM8B8W" localSheetId="20" hidden="1">#REF!</x:definedName>
    <x:definedName name="BExY5TB2VAI3GHKCPXMCVIOM8B8W" hidden="1">#REF!</x:definedName>
    <x:definedName name="BExY6KVS1MMZ2R34PGEFR2BMTU9W" localSheetId="20" hidden="1">#REF!</x:definedName>
    <x:definedName name="BExY6KVS1MMZ2R34PGEFR2BMTU9W" hidden="1">#REF!</x:definedName>
    <x:definedName name="BExY6Q9YY7LW745GP7CYOGGSPHGE" localSheetId="20" hidden="1">#REF!</x:definedName>
    <x:definedName name="BExY6Q9YY7LW745GP7CYOGGSPHGE" hidden="1">#REF!</x:definedName>
    <x:definedName name="BExZIA3C8LKJTEH3MKQ57KJH5TA2" localSheetId="20" hidden="1">#REF!</x:definedName>
    <x:definedName name="BExZIA3C8LKJTEH3MKQ57KJH5TA2" hidden="1">#REF!</x:definedName>
    <x:definedName name="BExZIIHH3QNQE3GFMHEE4UMHY6WQ" localSheetId="20" hidden="1">#REF!</x:definedName>
    <x:definedName name="BExZIIHH3QNQE3GFMHEE4UMHY6WQ" hidden="1">#REF!</x:definedName>
    <x:definedName name="BExZIRH59XWU9D7KAUQ3N5FQ6ZQU" localSheetId="20" hidden="1">#REF!</x:definedName>
    <x:definedName name="BExZIRH59XWU9D7KAUQ3N5FQ6ZQU" hidden="1">#REF!</x:definedName>
    <x:definedName name="BExZIYO22G5UXOB42GDLYGVRJ6U7" localSheetId="20" hidden="1">#REF!</x:definedName>
    <x:definedName name="BExZIYO22G5UXOB42GDLYGVRJ6U7" hidden="1">#REF!</x:definedName>
    <x:definedName name="BExZJ7I9T8XU4MZRKJ1VVU76V2LZ" localSheetId="20" hidden="1">#REF!</x:definedName>
    <x:definedName name="BExZJ7I9T8XU4MZRKJ1VVU76V2LZ" hidden="1">#REF!</x:definedName>
    <x:definedName name="BExZJCWI93DAGB0LYD3D3RXA5T1X" localSheetId="20" hidden="1">#REF!</x:definedName>
    <x:definedName name="BExZJCWI93DAGB0LYD3D3RXA5T1X" hidden="1">#REF!</x:definedName>
    <x:definedName name="BExZJG77BNPTTXPHBDO6JVBP267V" localSheetId="20" hidden="1">#REF!</x:definedName>
    <x:definedName name="BExZJG77BNPTTXPHBDO6JVBP267V" hidden="1">#REF!</x:definedName>
    <x:definedName name="BExZJMY170JCUU1RWASNZ1HJPRTA" localSheetId="20" hidden="1">#REF!</x:definedName>
    <x:definedName name="BExZJMY170JCUU1RWASNZ1HJPRTA" hidden="1">#REF!</x:definedName>
    <x:definedName name="BExZJOQR77H0P4SUKVYACDCFBBXO" localSheetId="20" hidden="1">#REF!</x:definedName>
    <x:definedName name="BExZJOQR77H0P4SUKVYACDCFBBXO" hidden="1">#REF!</x:definedName>
    <x:definedName name="BExZJS6RG34ODDY9HMZ0O34MEMSB" localSheetId="20" hidden="1">#REF!</x:definedName>
    <x:definedName name="BExZJS6RG34ODDY9HMZ0O34MEMSB" hidden="1">#REF!</x:definedName>
    <x:definedName name="BExZJTOQ0YP3Z6MU1Z3EQPWCQJAV" localSheetId="20" hidden="1">#REF!</x:definedName>
    <x:definedName name="BExZJTOQ0YP3Z6MU1Z3EQPWCQJAV" hidden="1">#REF!</x:definedName>
    <x:definedName name="BExZJXA66GVI2J3KFTXHYHM2MLFQ" localSheetId="20" hidden="1">#REF!</x:definedName>
    <x:definedName name="BExZJXA66GVI2J3KFTXHYHM2MLFQ" hidden="1">#REF!</x:definedName>
    <x:definedName name="BExZK0FLA198EJ94QHWX96XGLB95" localSheetId="20" hidden="1">#REF!</x:definedName>
    <x:definedName name="BExZK0FLA198EJ94QHWX96XGLB95" hidden="1">#REF!</x:definedName>
    <x:definedName name="BExZK28BCCZCJGD4172FUNAGUC1I" localSheetId="20" hidden="1">#REF!</x:definedName>
    <x:definedName name="BExZK28BCCZCJGD4172FUNAGUC1I" hidden="1">#REF!</x:definedName>
    <x:definedName name="BExZK34NR4BAD7HJAP7SQ926UQP3" localSheetId="20" hidden="1">#REF!</x:definedName>
    <x:definedName name="BExZK34NR4BAD7HJAP7SQ926UQP3" hidden="1">#REF!</x:definedName>
    <x:definedName name="BExZK3FGPHH5H771U7D5XY7XBS6E" localSheetId="20" hidden="1">#REF!</x:definedName>
    <x:definedName name="BExZK3FGPHH5H771U7D5XY7XBS6E" hidden="1">#REF!</x:definedName>
    <x:definedName name="BExZKG5XNKFLT5VIJGTGN1KRY9M1" localSheetId="20" hidden="1">#REF!</x:definedName>
    <x:definedName name="BExZKG5XNKFLT5VIJGTGN1KRY9M1" hidden="1">#REF!</x:definedName>
    <x:definedName name="BExZKHYORG3O8C772XPFHM1N8T80" localSheetId="20" hidden="1">#REF!</x:definedName>
    <x:definedName name="BExZKHYORG3O8C772XPFHM1N8T80" hidden="1">#REF!</x:definedName>
    <x:definedName name="BExZKJRF2IRR57DG9CLC7MSHWNNN" localSheetId="20" hidden="1">#REF!</x:definedName>
    <x:definedName name="BExZKJRF2IRR57DG9CLC7MSHWNNN" hidden="1">#REF!</x:definedName>
    <x:definedName name="BExZKV5GYXO0X760SBD9TWTIQHGI" localSheetId="20" hidden="1">#REF!</x:definedName>
    <x:definedName name="BExZKV5GYXO0X760SBD9TWTIQHGI" hidden="1">#REF!</x:definedName>
    <x:definedName name="BExZKXUJFT2AT6IX3VNR84WD8J6O" localSheetId="20" hidden="1">#REF!</x:definedName>
    <x:definedName name="BExZKXUJFT2AT6IX3VNR84WD8J6O" hidden="1">#REF!</x:definedName>
    <x:definedName name="BExZL6E4YVXRUN7ZGF2BIGIXFR8K" localSheetId="20" hidden="1">#REF!</x:definedName>
    <x:definedName name="BExZL6E4YVXRUN7ZGF2BIGIXFR8K" hidden="1">#REF!</x:definedName>
    <x:definedName name="BExZLE6HTP4MI0C7JZBPGDRFSQHY" localSheetId="20" hidden="1">#REF!</x:definedName>
    <x:definedName name="BExZLE6HTP4MI0C7JZBPGDRFSQHY" hidden="1">#REF!</x:definedName>
    <x:definedName name="BExZLGVLMKTPFXG42QYT0PO81G7F" localSheetId="20" hidden="1">#REF!</x:definedName>
    <x:definedName name="BExZLGVLMKTPFXG42QYT0PO81G7F" hidden="1">#REF!</x:definedName>
    <x:definedName name="BExZLKMK7LRK14S09WLMH7MXSQXM" localSheetId="20" hidden="1">#REF!</x:definedName>
    <x:definedName name="BExZLKMK7LRK14S09WLMH7MXSQXM" hidden="1">#REF!</x:definedName>
    <x:definedName name="BExZM7JVLG0W8EG5RBU915U3SKBY" localSheetId="20" hidden="1">#REF!</x:definedName>
    <x:definedName name="BExZM7JVLG0W8EG5RBU915U3SKBY" hidden="1">#REF!</x:definedName>
    <x:definedName name="BExZM85FOVUFF110XMQ9O2ODSJUK" localSheetId="20" hidden="1">#REF!</x:definedName>
    <x:definedName name="BExZM85FOVUFF110XMQ9O2ODSJUK" hidden="1">#REF!</x:definedName>
    <x:definedName name="BExZMF1MMTZ1TA14PZ8ASSU2CBSP" localSheetId="20" hidden="1">#REF!</x:definedName>
    <x:definedName name="BExZMF1MMTZ1TA14PZ8ASSU2CBSP" hidden="1">#REF!</x:definedName>
    <x:definedName name="BExZMKL5YQZD7F0FUCSVFGLPFK52" localSheetId="20" hidden="1">#REF!</x:definedName>
    <x:definedName name="BExZMKL5YQZD7F0FUCSVFGLPFK52" hidden="1">#REF!</x:definedName>
    <x:definedName name="BExZMOC3VNZALJM71X2T6FV91GTB" localSheetId="20" hidden="1">#REF!</x:definedName>
    <x:definedName name="BExZMOC3VNZALJM71X2T6FV91GTB" hidden="1">#REF!</x:definedName>
    <x:definedName name="BExZMRC0GXPSO9JOPK8FEZBDS80M" localSheetId="20" hidden="1">#REF!</x:definedName>
    <x:definedName name="BExZMRC0GXPSO9JOPK8FEZBDS80M" hidden="1">#REF!</x:definedName>
    <x:definedName name="BExZMVJ0ODX05Q2E8C4IZVAY7RGU" localSheetId="20" hidden="1">#REF!</x:definedName>
    <x:definedName name="BExZMVJ0ODX05Q2E8C4IZVAY7RGU" hidden="1">#REF!</x:definedName>
    <x:definedName name="BExZMXH39OB0I43XEL3K11U3G9PM" localSheetId="20" hidden="1">#REF!</x:definedName>
    <x:definedName name="BExZMXH39OB0I43XEL3K11U3G9PM" hidden="1">#REF!</x:definedName>
    <x:definedName name="BExZMZQ3RBKDHT5GLFNLS52OSJA0" localSheetId="20" hidden="1">#REF!</x:definedName>
    <x:definedName name="BExZMZQ3RBKDHT5GLFNLS52OSJA0" hidden="1">#REF!</x:definedName>
    <x:definedName name="BExZN0MHIAUPB6G7US083VNAPOUO" localSheetId="20" hidden="1">#REF!</x:definedName>
    <x:definedName name="BExZN0MHIAUPB6G7US083VNAPOUO" hidden="1">#REF!</x:definedName>
    <x:definedName name="BExZN2F7Y2J2L2LN5WZRG949MS4A" localSheetId="20" hidden="1">#REF!</x:definedName>
    <x:definedName name="BExZN2F7Y2J2L2LN5WZRG949MS4A" hidden="1">#REF!</x:definedName>
    <x:definedName name="BExZN4TJVUGCFWL2CS28R36HN7S6" localSheetId="20" hidden="1">#REF!</x:definedName>
    <x:definedName name="BExZN4TJVUGCFWL2CS28R36HN7S6" hidden="1">#REF!</x:definedName>
    <x:definedName name="BExZN6BHBBUIDVNQ8LMA86ZJ8SBU" localSheetId="20" hidden="1">#REF!</x:definedName>
    <x:definedName name="BExZN6BHBBUIDVNQ8LMA86ZJ8SBU" hidden="1">#REF!</x:definedName>
    <x:definedName name="BExZN847WUWKRYTZWG9TCQZJS3OL" localSheetId="20" hidden="1">#REF!</x:definedName>
    <x:definedName name="BExZN847WUWKRYTZWG9TCQZJS3OL" hidden="1">#REF!</x:definedName>
    <x:definedName name="BExZNEUW1MNCUTLJ4LWIW18J6TXS" localSheetId="20" hidden="1">#REF!</x:definedName>
    <x:definedName name="BExZNEUW1MNCUTLJ4LWIW18J6TXS" hidden="1">#REF!</x:definedName>
    <x:definedName name="BExZNH3VISFF4NQI11BZDP5IQ7VG" localSheetId="20" hidden="1">#REF!</x:definedName>
    <x:definedName name="BExZNH3VISFF4NQI11BZDP5IQ7VG" hidden="1">#REF!</x:definedName>
    <x:definedName name="BExZNILV5N9PBKDZLALQEXXPJ2GZ" localSheetId="20" hidden="1">#REF!</x:definedName>
    <x:definedName name="BExZNILV5N9PBKDZLALQEXXPJ2GZ" hidden="1">#REF!</x:definedName>
    <x:definedName name="BExZNJYCFYVMAOI62GB2BABK1ELE" localSheetId="20" hidden="1">#REF!</x:definedName>
    <x:definedName name="BExZNJYCFYVMAOI62GB2BABK1ELE" hidden="1">#REF!</x:definedName>
    <x:definedName name="BExZNSCGGDV6CW77IZLFGQGTQJ5Q" localSheetId="20" hidden="1">#REF!</x:definedName>
    <x:definedName name="BExZNSCGGDV6CW77IZLFGQGTQJ5Q" hidden="1">#REF!</x:definedName>
    <x:definedName name="BExZNV707LIU6Z5H6QI6H67LHTI1" localSheetId="20" hidden="1">#REF!</x:definedName>
    <x:definedName name="BExZNV707LIU6Z5H6QI6H67LHTI1" hidden="1">#REF!</x:definedName>
    <x:definedName name="BExZNVCBKB930QQ9QW7KSGOZ0V1M" localSheetId="20" hidden="1">#REF!</x:definedName>
    <x:definedName name="BExZNVCBKB930QQ9QW7KSGOZ0V1M" hidden="1">#REF!</x:definedName>
    <x:definedName name="BExZNW8QJ18X0RSGFDWAE9ZSDX39" localSheetId="20" hidden="1">#REF!</x:definedName>
    <x:definedName name="BExZNW8QJ18X0RSGFDWAE9ZSDX39" hidden="1">#REF!</x:definedName>
    <x:definedName name="BExZNZDWRS6Q40L8OCWFEIVI0A1O" localSheetId="20" hidden="1">#REF!</x:definedName>
    <x:definedName name="BExZNZDWRS6Q40L8OCWFEIVI0A1O" hidden="1">#REF!</x:definedName>
    <x:definedName name="BExZOBO9NYLGVJQ31LVQ9XS2ZT4N" localSheetId="20" hidden="1">#REF!</x:definedName>
    <x:definedName name="BExZOBO9NYLGVJQ31LVQ9XS2ZT4N" hidden="1">#REF!</x:definedName>
    <x:definedName name="BExZOETNB1CJ3Y2RKLI1ZK0S8Z6H" localSheetId="20" hidden="1">#REF!</x:definedName>
    <x:definedName name="BExZOETNB1CJ3Y2RKLI1ZK0S8Z6H" hidden="1">#REF!</x:definedName>
    <x:definedName name="BExZOF9R1MU69L6PO5PC7TBTE9G9" localSheetId="20" hidden="1">#REF!</x:definedName>
    <x:definedName name="BExZOF9R1MU69L6PO5PC7TBTE9G9" hidden="1">#REF!</x:definedName>
    <x:definedName name="BExZOL9K1RUXBTLZ6FJ65BIE9G5R" localSheetId="20" hidden="1">#REF!</x:definedName>
    <x:definedName name="BExZOL9K1RUXBTLZ6FJ65BIE9G5R" hidden="1">#REF!</x:definedName>
    <x:definedName name="BExZOREMVSK4E5VSWM838KHUB8AI" localSheetId="20" hidden="1">#REF!</x:definedName>
    <x:definedName name="BExZOREMVSK4E5VSWM838KHUB8AI" hidden="1">#REF!</x:definedName>
    <x:definedName name="BExZOVR745T5P1KS9NV2PXZPZVRG" localSheetId="20" hidden="1">#REF!</x:definedName>
    <x:definedName name="BExZOVR745T5P1KS9NV2PXZPZVRG" hidden="1">#REF!</x:definedName>
    <x:definedName name="BExZOZSWGLSY2XYVRIS6VSNJDSGD" localSheetId="20" hidden="1">#REF!</x:definedName>
    <x:definedName name="BExZOZSWGLSY2XYVRIS6VSNJDSGD" hidden="1">#REF!</x:definedName>
    <x:definedName name="BExZP7AIJKLM6C6CSUIIFAHFBNX2" localSheetId="20" hidden="1">#REF!</x:definedName>
    <x:definedName name="BExZP7AIJKLM6C6CSUIIFAHFBNX2" hidden="1">#REF!</x:definedName>
    <x:definedName name="BExZPQ0XY507N8FJMVPKCTK8HC9H" localSheetId="20" hidden="1">#REF!</x:definedName>
    <x:definedName name="BExZPQ0XY507N8FJMVPKCTK8HC9H" hidden="1">#REF!</x:definedName>
    <x:definedName name="BExZPT0UWFAUYM11ETBX54NBI1PD" localSheetId="20" hidden="1">#REF!</x:definedName>
    <x:definedName name="BExZPT0UWFAUYM11ETBX54NBI1PD" hidden="1">#REF!</x:definedName>
    <x:definedName name="BExZQ37OVBR25U32CO2YYVPZOMR5" localSheetId="20" hidden="1">#REF!</x:definedName>
    <x:definedName name="BExZQ37OVBR25U32CO2YYVPZOMR5" hidden="1">#REF!</x:definedName>
    <x:definedName name="BExZQ3IHNAFF2HI20IH754T349LH" localSheetId="20" hidden="1">#REF!</x:definedName>
    <x:definedName name="BExZQ3IHNAFF2HI20IH754T349LH" hidden="1">#REF!</x:definedName>
    <x:definedName name="BExZQ3NT7H06VO0AR48WHZULZB93" localSheetId="20" hidden="1">#REF!</x:definedName>
    <x:definedName name="BExZQ3NT7H06VO0AR48WHZULZB93" hidden="1">#REF!</x:definedName>
    <x:definedName name="BExZQ7PJU07SEJMDX18U9YVDC2GU" localSheetId="20" hidden="1">#REF!</x:definedName>
    <x:definedName name="BExZQ7PJU07SEJMDX18U9YVDC2GU" hidden="1">#REF!</x:definedName>
    <x:definedName name="BExZQIHTGHK7OOI2Y2PN3JYBY82I" localSheetId="20" hidden="1">#REF!</x:definedName>
    <x:definedName name="BExZQIHTGHK7OOI2Y2PN3JYBY82I" hidden="1">#REF!</x:definedName>
    <x:definedName name="BExZQJJMGU5MHQOILGXGJPAQI5XI" localSheetId="20" hidden="1">#REF!</x:definedName>
    <x:definedName name="BExZQJJMGU5MHQOILGXGJPAQI5XI" hidden="1">#REF!</x:definedName>
    <x:definedName name="BExZQNQOI080YO1ADHPJGCG9R63F" localSheetId="20" hidden="1">#REF!</x:definedName>
    <x:definedName name="BExZQNQOI080YO1ADHPJGCG9R63F" hidden="1">#REF!</x:definedName>
    <x:definedName name="BExZQXBYEBN28QUH1KOVW6KKA5UM" localSheetId="20" hidden="1">#REF!</x:definedName>
    <x:definedName name="BExZQXBYEBN28QUH1KOVW6KKA5UM" hidden="1">#REF!</x:definedName>
    <x:definedName name="BExZQZKT146WEN8FTVZ7Y5TSB8L5" localSheetId="20" hidden="1">#REF!</x:definedName>
    <x:definedName name="BExZQZKT146WEN8FTVZ7Y5TSB8L5" hidden="1">#REF!</x:definedName>
    <x:definedName name="BExZR12Y982N9EKLLP7Z52WQHXXF" localSheetId="20" hidden="1">#REF!</x:definedName>
    <x:definedName name="BExZR12Y982N9EKLLP7Z52WQHXXF" hidden="1">#REF!</x:definedName>
    <x:definedName name="BExZR485AKBH93YZ08CMUC3WROED" localSheetId="20" hidden="1">#REF!</x:definedName>
    <x:definedName name="BExZR485AKBH93YZ08CMUC3WROED" hidden="1">#REF!</x:definedName>
    <x:definedName name="BExZR7TL98P2PPUVGIZYR5873DWW" localSheetId="20" hidden="1">#REF!</x:definedName>
    <x:definedName name="BExZR7TL98P2PPUVGIZYR5873DWW" hidden="1">#REF!</x:definedName>
    <x:definedName name="BExZRB9M8SJHCJ3R6G6N2FSC8JDL" localSheetId="20" hidden="1">#REF!</x:definedName>
    <x:definedName name="BExZRB9M8SJHCJ3R6G6N2FSC8JDL" hidden="1">#REF!</x:definedName>
    <x:definedName name="BExZRGD1603X5ACFALUUDKCD7X48" localSheetId="20" hidden="1">#REF!</x:definedName>
    <x:definedName name="BExZRGD1603X5ACFALUUDKCD7X48" hidden="1">#REF!</x:definedName>
    <x:definedName name="BExZRP1X6UVLN1UOLHH5VF4STP1O" localSheetId="20" hidden="1">#REF!</x:definedName>
    <x:definedName name="BExZRP1X6UVLN1UOLHH5VF4STP1O" hidden="1">#REF!</x:definedName>
    <x:definedName name="BExZRQ930U6OCYNV00CH5I0Q4LPE" localSheetId="20" hidden="1">#REF!</x:definedName>
    <x:definedName name="BExZRQ930U6OCYNV00CH5I0Q4LPE" hidden="1">#REF!</x:definedName>
    <x:definedName name="BExZRVSS7LVKUWW3VM61WKHK4M49" localSheetId="20" hidden="1">#REF!</x:definedName>
    <x:definedName name="BExZRVSS7LVKUWW3VM61WKHK4M49" hidden="1">#REF!</x:definedName>
    <x:definedName name="BExZRW8W514W8OZ72YBONYJ64GXF" localSheetId="20" hidden="1">#REF!</x:definedName>
    <x:definedName name="BExZRW8W514W8OZ72YBONYJ64GXF" hidden="1">#REF!</x:definedName>
    <x:definedName name="BExZRWJP2BUVFJPO8U8ATQEP0LZU" localSheetId="20" hidden="1">#REF!</x:definedName>
    <x:definedName name="BExZRWJP2BUVFJPO8U8ATQEP0LZU" hidden="1">#REF!</x:definedName>
    <x:definedName name="BExZRXAKDKQ1K9GZ7R5F89HTIP5Y" localSheetId="9" hidden="1">#REF!</x:definedName>
    <x:definedName name="BExZRXAKDKQ1K9GZ7R5F89HTIP5Y" localSheetId="20" hidden="1">#REF!</x:definedName>
    <x:definedName name="BExZRXAKDKQ1K9GZ7R5F89HTIP5Y" hidden="1">#REF!</x:definedName>
    <x:definedName name="BExZS2OY9JTSSP01ZQ6V2T2LO5R9" localSheetId="15" hidden="1">#REF!</x:definedName>
    <x:definedName name="BExZS2OY9JTSSP01ZQ6V2T2LO5R9" localSheetId="16" hidden="1">#REF!</x:definedName>
    <x:definedName name="BExZS2OY9JTSSP01ZQ6V2T2LO5R9" localSheetId="17" hidden="1">#REF!</x:definedName>
    <x:definedName name="BExZS2OY9JTSSP01ZQ6V2T2LO5R9" localSheetId="20" hidden="1">#REF!</x:definedName>
    <x:definedName name="BExZS2OY9JTSSP01ZQ6V2T2LO5R9" hidden="1">#REF!</x:definedName>
    <x:definedName name="BExZSI9USDLZAN8LI8M4YYQL24GZ" localSheetId="17" hidden="1">#REF!</x:definedName>
    <x:definedName name="BExZSI9USDLZAN8LI8M4YYQL24GZ" localSheetId="20" hidden="1">#REF!</x:definedName>
    <x:definedName name="BExZSI9USDLZAN8LI8M4YYQL24GZ" hidden="1">#REF!</x:definedName>
    <x:definedName name="BExZSM0TL3458X254CZLZZ3GBCNQ" localSheetId="17" hidden="1">#REF!</x:definedName>
    <x:definedName name="BExZSM0TL3458X254CZLZZ3GBCNQ" localSheetId="20" hidden="1">#REF!</x:definedName>
    <x:definedName name="BExZSM0TL3458X254CZLZZ3GBCNQ" hidden="1">#REF!</x:definedName>
    <x:definedName name="BExZSPX0YNISGS8SVTI69D6NC4IM" localSheetId="20" hidden="1">#REF!</x:definedName>
    <x:definedName name="BExZSPX0YNISGS8SVTI69D6NC4IM" hidden="1">#REF!</x:definedName>
    <x:definedName name="BExZSS0LA2JY4ZLJ1Z5YCMLJJZCH" localSheetId="20" hidden="1">#REF!</x:definedName>
    <x:definedName name="BExZSS0LA2JY4ZLJ1Z5YCMLJJZCH" hidden="1">#REF!</x:definedName>
    <x:definedName name="BExZTAQV2QVSZY5Y3VCCWUBSBW9P" localSheetId="20" hidden="1">#REF!</x:definedName>
    <x:definedName name="BExZTAQV2QVSZY5Y3VCCWUBSBW9P" hidden="1">#REF!</x:definedName>
    <x:definedName name="BExZTBN9GZGBJ8KW4A2BZPUYXU1F" localSheetId="20" hidden="1">#REF!</x:definedName>
    <x:definedName name="BExZTBN9GZGBJ8KW4A2BZPUYXU1F" hidden="1">#REF!</x:definedName>
    <x:definedName name="BExZTHSI2FX56PWRSNX9H5EWTZFO" localSheetId="20" hidden="1">#REF!</x:definedName>
    <x:definedName name="BExZTHSI2FX56PWRSNX9H5EWTZFO" hidden="1">#REF!</x:definedName>
    <x:definedName name="BExZTI39Q2UFW9SVCC3Q73QVFBU8" localSheetId="20" hidden="1">#REF!</x:definedName>
    <x:definedName name="BExZTI39Q2UFW9SVCC3Q73QVFBU8" hidden="1">#REF!</x:definedName>
    <x:definedName name="BExZTJL3HVBFY139H6CJHEQCT1EL" localSheetId="20" hidden="1">#REF!</x:definedName>
    <x:definedName name="BExZTJL3HVBFY139H6CJHEQCT1EL" hidden="1">#REF!</x:definedName>
    <x:definedName name="BExZTLOL8OPABZI453E0KVNA1GJS" localSheetId="20" hidden="1">#REF!</x:definedName>
    <x:definedName name="BExZTLOL8OPABZI453E0KVNA1GJS" hidden="1">#REF!</x:definedName>
    <x:definedName name="BExZTT6J3X0TOX0ZY6YPLUVMCW9X" localSheetId="20" hidden="1">#REF!</x:definedName>
    <x:definedName name="BExZTT6J3X0TOX0ZY6YPLUVMCW9X" hidden="1">#REF!</x:definedName>
    <x:definedName name="BExZTW6ECBRA0BBITWBQ8R93RMCL" localSheetId="20" hidden="1">#REF!</x:definedName>
    <x:definedName name="BExZTW6ECBRA0BBITWBQ8R93RMCL" hidden="1">#REF!</x:definedName>
    <x:definedName name="BExZU2BHYAOKSCBM3C5014ZF6IXS" localSheetId="20" hidden="1">#REF!</x:definedName>
    <x:definedName name="BExZU2BHYAOKSCBM3C5014ZF6IXS" hidden="1">#REF!</x:definedName>
    <x:definedName name="BExZU2RMJTXOCS0ROPMYPE6WTD87" localSheetId="20" hidden="1">#REF!</x:definedName>
    <x:definedName name="BExZU2RMJTXOCS0ROPMYPE6WTD87" hidden="1">#REF!</x:definedName>
    <x:definedName name="BExZUF7G8FENTJKH9R1XUWXM6CWD" localSheetId="20" hidden="1">#REF!</x:definedName>
    <x:definedName name="BExZUF7G8FENTJKH9R1XUWXM6CWD" hidden="1">#REF!</x:definedName>
    <x:definedName name="BExZUNARUJBIZ08VCAV3GEVBIR3D" localSheetId="20" hidden="1">#REF!</x:definedName>
    <x:definedName name="BExZUNARUJBIZ08VCAV3GEVBIR3D" hidden="1">#REF!</x:definedName>
    <x:definedName name="BExZUSZT5496UMBP4LFSLTR1GVEW" localSheetId="20" hidden="1">#REF!</x:definedName>
    <x:definedName name="BExZUSZT5496UMBP4LFSLTR1GVEW" hidden="1">#REF!</x:definedName>
    <x:definedName name="BExZUT54340I38GVCV79EL116WR0" localSheetId="20" hidden="1">#REF!</x:definedName>
    <x:definedName name="BExZUT54340I38GVCV79EL116WR0" hidden="1">#REF!</x:definedName>
    <x:definedName name="BExZUYDULCX65H9OZ9JHPBNKF3MI" localSheetId="20" hidden="1">#REF!</x:definedName>
    <x:definedName name="BExZUYDULCX65H9OZ9JHPBNKF3MI" hidden="1">#REF!</x:definedName>
    <x:definedName name="BExZV0192UZZ9JSP428VREBB1ZDY" localSheetId="20" hidden="1">#REF!</x:definedName>
    <x:definedName name="BExZV0192UZZ9JSP428VREBB1ZDY" hidden="1">#REF!</x:definedName>
    <x:definedName name="BExZV2QD5ZDK3AGDRULLA7JB46C3" localSheetId="20" hidden="1">#REF!</x:definedName>
    <x:definedName name="BExZV2QD5ZDK3AGDRULLA7JB46C3" hidden="1">#REF!</x:definedName>
    <x:definedName name="BExZV5FHALJ3O5Z9X9CYXRUGCC6O" localSheetId="20" hidden="1">#REF!</x:definedName>
    <x:definedName name="BExZV5FHALJ3O5Z9X9CYXRUGCC6O" hidden="1">#REF!</x:definedName>
    <x:definedName name="BExZVBQ29OM0V8XAL3HL0JIM0MMU" localSheetId="20" hidden="1">#REF!</x:definedName>
    <x:definedName name="BExZVBQ29OM0V8XAL3HL0JIM0MMU" hidden="1">#REF!</x:definedName>
    <x:definedName name="BExZVEPYS6HYXG8RN9GMWZTHDEMK" localSheetId="20" hidden="1">#REF!</x:definedName>
    <x:definedName name="BExZVEPYS6HYXG8RN9GMWZTHDEMK" hidden="1">#REF!</x:definedName>
    <x:definedName name="BExZVLM4T9ORS4ZWHME46U4Q103C" localSheetId="20" hidden="1">#REF!</x:definedName>
    <x:definedName name="BExZVLM4T9ORS4ZWHME46U4Q103C" hidden="1">#REF!</x:definedName>
    <x:definedName name="BExZVM7OZWPPRH5YQW50EYMMIW1A" localSheetId="20" hidden="1">#REF!</x:definedName>
    <x:definedName name="BExZVM7OZWPPRH5YQW50EYMMIW1A" hidden="1">#REF!</x:definedName>
    <x:definedName name="BExZVPYGX2C5OSHMZ6F0KBKZ6B1S" localSheetId="20" hidden="1">#REF!</x:definedName>
    <x:definedName name="BExZVPYGX2C5OSHMZ6F0KBKZ6B1S" hidden="1">#REF!</x:definedName>
    <x:definedName name="BExZW5UARC8W9AQNLJX2I5WQWS5F" localSheetId="20" hidden="1">#REF!</x:definedName>
    <x:definedName name="BExZW5UARC8W9AQNLJX2I5WQWS5F" hidden="1">#REF!</x:definedName>
    <x:definedName name="BExZW7HRGN6A9YS41KI2B2UUMJ7X" localSheetId="20" hidden="1">#REF!</x:definedName>
    <x:definedName name="BExZW7HRGN6A9YS41KI2B2UUMJ7X" hidden="1">#REF!</x:definedName>
    <x:definedName name="BExZW8ZPNV43UXGOT98FDNIBQHZY" localSheetId="20" hidden="1">#REF!</x:definedName>
    <x:definedName name="BExZW8ZPNV43UXGOT98FDNIBQHZY" hidden="1">#REF!</x:definedName>
    <x:definedName name="BExZWKZ5N3RDXU8MZ8HQVYYD8O0F" localSheetId="20" hidden="1">#REF!</x:definedName>
    <x:definedName name="BExZWKZ5N3RDXU8MZ8HQVYYD8O0F" hidden="1">#REF!</x:definedName>
    <x:definedName name="BExZWSMC9T48W74GFGQCIUJ8ZPP3" localSheetId="20" hidden="1">#REF!</x:definedName>
    <x:definedName name="BExZWSMC9T48W74GFGQCIUJ8ZPP3" hidden="1">#REF!</x:definedName>
    <x:definedName name="BExZWUF2V4HY3HI8JN9ZVPRWK1H3" localSheetId="20" hidden="1">#REF!</x:definedName>
    <x:definedName name="BExZWUF2V4HY3HI8JN9ZVPRWK1H3" hidden="1">#REF!</x:definedName>
    <x:definedName name="BExZWX45URTK9KYDJHEXL1OTZ833" localSheetId="20" hidden="1">#REF!</x:definedName>
    <x:definedName name="BExZWX45URTK9KYDJHEXL1OTZ833" hidden="1">#REF!</x:definedName>
    <x:definedName name="BExZWYRG26HN53ZPZ5ERJKTS6RJ1" localSheetId="20" hidden="1">#REF!</x:definedName>
    <x:definedName name="BExZWYRG26HN53ZPZ5ERJKTS6RJ1" hidden="1">#REF!</x:definedName>
    <x:definedName name="BExZX0EWQEZO86WDAD9A4EAEZ012" localSheetId="20" hidden="1">#REF!</x:definedName>
    <x:definedName name="BExZX0EWQEZO86WDAD9A4EAEZ012" hidden="1">#REF!</x:definedName>
    <x:definedName name="BExZX2T6ZT2DZLYSDJJBPVIT5OK2" localSheetId="20" hidden="1">#REF!</x:definedName>
    <x:definedName name="BExZX2T6ZT2DZLYSDJJBPVIT5OK2" hidden="1">#REF!</x:definedName>
    <x:definedName name="BExZXD01YCC2UKH6829EC0LCWB3B" localSheetId="20" hidden="1">#REF!</x:definedName>
    <x:definedName name="BExZXD01YCC2UKH6829EC0LCWB3B" hidden="1">#REF!</x:definedName>
    <x:definedName name="BExZXK6UA4ZV3XPC2N2NRSI4ZR6H" localSheetId="20" hidden="1">#REF!</x:definedName>
    <x:definedName name="BExZXK6UA4ZV3XPC2N2NRSI4ZR6H" hidden="1">#REF!</x:definedName>
    <x:definedName name="BExZXOJDELULNLEH7WG0OYJT0NJ4" localSheetId="20" hidden="1">#REF!</x:definedName>
    <x:definedName name="BExZXOJDELULNLEH7WG0OYJT0NJ4" hidden="1">#REF!</x:definedName>
    <x:definedName name="BExZXOOTRNUK8LGEAZ8ZCFW9KXQ1" localSheetId="20" hidden="1">#REF!</x:definedName>
    <x:definedName name="BExZXOOTRNUK8LGEAZ8ZCFW9KXQ1" hidden="1">#REF!</x:definedName>
    <x:definedName name="BExZXT6JOXNKEDU23DKL8XZAJZIH" localSheetId="20" hidden="1">#REF!</x:definedName>
    <x:definedName name="BExZXT6JOXNKEDU23DKL8XZAJZIH" hidden="1">#REF!</x:definedName>
    <x:definedName name="BExZXUTYW1HWEEZ1LIX4OQWC7HL1" localSheetId="20" hidden="1">#REF!</x:definedName>
    <x:definedName name="BExZXUTYW1HWEEZ1LIX4OQWC7HL1" hidden="1">#REF!</x:definedName>
    <x:definedName name="BExZXY4NKQL9QD76YMQJ15U1C2G8" localSheetId="20" hidden="1">#REF!</x:definedName>
    <x:definedName name="BExZXY4NKQL9QD76YMQJ15U1C2G8" hidden="1">#REF!</x:definedName>
    <x:definedName name="BExZXYQ7U5G08FQGUIGYT14QCBOF" localSheetId="20" hidden="1">#REF!</x:definedName>
    <x:definedName name="BExZXYQ7U5G08FQGUIGYT14QCBOF" hidden="1">#REF!</x:definedName>
    <x:definedName name="BExZY02V77YJBMODJSWZOYCMPS5X" localSheetId="20" hidden="1">#REF!</x:definedName>
    <x:definedName name="BExZY02V77YJBMODJSWZOYCMPS5X" hidden="1">#REF!</x:definedName>
    <x:definedName name="BExZY49QRZIR6CA41LFA9LM6EULU" localSheetId="20" hidden="1">#REF!</x:definedName>
    <x:definedName name="BExZY49QRZIR6CA41LFA9LM6EULU" hidden="1">#REF!</x:definedName>
    <x:definedName name="BExZYB62GGL1SOZY9U68AATTICHU" localSheetId="20" hidden="1">#REF!</x:definedName>
    <x:definedName name="BExZYB62GGL1SOZY9U68AATTICHU" hidden="1">#REF!</x:definedName>
    <x:definedName name="BExZYBBCV1AW9XEIT73TO2286ETP" localSheetId="20" hidden="1">#REF!</x:definedName>
    <x:definedName name="BExZYBBCV1AW9XEIT73TO2286ETP" hidden="1">#REF!</x:definedName>
    <x:definedName name="BExZYF262HRLEVP6L4KINWX6HBYI" localSheetId="20" hidden="1">#REF!</x:definedName>
    <x:definedName name="BExZYF262HRLEVP6L4KINWX6HBYI" hidden="1">#REF!</x:definedName>
    <x:definedName name="BExZZ2FQA9A8C7CJKMEFQ9VPSLCE" localSheetId="20" hidden="1">#REF!</x:definedName>
    <x:definedName name="BExZZ2FQA9A8C7CJKMEFQ9VPSLCE" hidden="1">#REF!</x:definedName>
    <x:definedName name="BExZZCHAVHW8C2H649KRGVQ0WVRT" localSheetId="20" hidden="1">#REF!</x:definedName>
    <x:definedName name="BExZZCHAVHW8C2H649KRGVQ0WVRT" hidden="1">#REF!</x:definedName>
    <x:definedName name="BExZZGIVJRHKETRE8HACEQE30128" localSheetId="20" hidden="1">#REF!</x:definedName>
    <x:definedName name="BExZZGIVJRHKETRE8HACEQE30128" hidden="1">#REF!</x:definedName>
    <x:definedName name="BExZZTK54OTLF2YB68BHGOS27GEN" localSheetId="20" hidden="1">#REF!</x:definedName>
    <x:definedName name="BExZZTK54OTLF2YB68BHGOS27GEN" hidden="1">#REF!</x:definedName>
    <x:definedName name="BExZZXB3JQQG4SIZS4MRU6NNW7HI" localSheetId="20" hidden="1">#REF!</x:definedName>
    <x:definedName name="BExZZXB3JQQG4SIZS4MRU6NNW7HI" hidden="1">#REF!</x:definedName>
    <x:definedName name="BExZZZEMIIFKMLLV4DJKX5TB9R5V" localSheetId="20" hidden="1">#REF!</x:definedName>
    <x:definedName name="BExZZZEMIIFKMLLV4DJKX5TB9R5V" hidden="1">#REF!</x:definedName>
    <x:definedName name="BG.print">#REF!</x:definedName>
    <x:definedName name="BGS_Cost_Scenario" localSheetId="9">#REF!</x:definedName>
    <x:definedName name="BGS_Cost_Scenario">#REF!</x:definedName>
    <x:definedName name="BGS_Forecast" localSheetId="9">#REF!</x:definedName>
    <x:definedName name="BGS_Forecast" localSheetId="17">#REF!</x:definedName>
    <x:definedName name="BGS_Forecast">#REF!</x:definedName>
    <x:definedName name="BGS_Rate" localSheetId="17">#REF!</x:definedName>
    <x:definedName name="BGS_Rate">#REF!</x:definedName>
    <x:definedName name="BGS_RFP" localSheetId="9">#REF!</x:definedName>
    <x:definedName name="BGS_RFP">#REF!</x:definedName>
    <x:definedName name="Bill" localSheetId="17">#REF!</x:definedName>
    <x:definedName name="Bill">#REF!</x:definedName>
    <x:definedName name="bill1" localSheetId="17">#REF!</x:definedName>
    <x:definedName name="bill1">#REF!</x:definedName>
    <x:definedName name="bill2" localSheetId="17">#REF!</x:definedName>
    <x:definedName name="bill2">#REF!</x:definedName>
    <x:definedName name="bill3">#REF!</x:definedName>
    <x:definedName name="bill4">#REF!</x:definedName>
    <x:definedName name="bill5">#REF!</x:definedName>
    <x:definedName name="bill6">#REF!</x:definedName>
    <x:definedName name="bin">#REF!</x:definedName>
    <x:definedName name="Bio_Flora">#REF!</x:definedName>
    <x:definedName name="Biomass_Energy">#REF!</x:definedName>
    <x:definedName name="Biomass_Energy_YR_2005">#REF!</x:definedName>
    <x:definedName name="Biomass_Energy_YR_2006">#REF!</x:definedName>
    <x:definedName name="Biomass_Energy_YR_2007">#REF!</x:definedName>
    <x:definedName name="Biomass_Energy_YR_2008">#REF!</x:definedName>
    <x:definedName name="Biomass_Growth_YR_2003" localSheetId="17">#REF!</x:definedName>
    <x:definedName name="Biomass_Growth_YR_2003">#REF!</x:definedName>
    <x:definedName name="Biomass_Growth_YR_2004" localSheetId="17">#REF!</x:definedName>
    <x:definedName name="Biomass_Growth_YR_2004">#REF!</x:definedName>
    <x:definedName name="Biomass_Growth_YR_2005" localSheetId="17">#REF!</x:definedName>
    <x:definedName name="Biomass_Growth_YR_2005">#REF!</x:definedName>
    <x:definedName name="Biomass_Growth_YR_2006">#REF!</x:definedName>
    <x:definedName name="Biomass_Growth_YR_2007">#REF!</x:definedName>
    <x:definedName name="Biomass_Growth_YR_2008">#REF!</x:definedName>
    <x:definedName name="BK..FM1.Adjusted..print">#REF!</x:definedName>
    <x:definedName name="BK..FM1.ROR..print">#REF!</x:definedName>
    <x:definedName name="BLANK_ACCOUNT">#REF!</x:definedName>
    <x:definedName name="BLE_Close_Date" localSheetId="9">#REF!</x:definedName>
    <x:definedName name="BLE_Close_Date">#REF!</x:definedName>
    <x:definedName name="Book__Gain__Loss_on_Asset_Sale" localSheetId="17">#REF!</x:definedName>
    <x:definedName name="Book__Gain__Loss_on_Asset_Sale">#REF!</x:definedName>
    <x:definedName name="bpgr84" localSheetId="9">#REF!</x:definedName>
    <x:definedName name="bpgr84">#REF!</x:definedName>
    <x:definedName name="bpgr85" localSheetId="9">#REF!</x:definedName>
    <x:definedName name="bpgr85">#REF!</x:definedName>
    <x:definedName name="bpgr86" localSheetId="9">#REF!</x:definedName>
    <x:definedName name="bpgr86">#REF!</x:definedName>
    <x:definedName name="bpgr87" localSheetId="9">#REF!</x:definedName>
    <x:definedName name="bpgr87">#REF!</x:definedName>
    <x:definedName name="bpgr88" localSheetId="9">#REF!</x:definedName>
    <x:definedName name="bpgr88">#REF!</x:definedName>
    <x:definedName name="bpqre84" localSheetId="9">#REF!</x:definedName>
    <x:definedName name="bpqre84">#REF!</x:definedName>
    <x:definedName name="bpqre85" localSheetId="9">#REF!</x:definedName>
    <x:definedName name="bpqre85">#REF!</x:definedName>
    <x:definedName name="bpqre86" localSheetId="9">#REF!</x:definedName>
    <x:definedName name="bpqre86">#REF!</x:definedName>
    <x:definedName name="bpqre87" localSheetId="9">#REF!</x:definedName>
    <x:definedName name="bpqre87">#REF!</x:definedName>
    <x:definedName name="bpqre88" localSheetId="9">#REF!</x:definedName>
    <x:definedName name="bpqre88">#REF!</x:definedName>
    <x:definedName name="Brenda" localSheetId="17">#REF!</x:definedName>
    <x:definedName name="Brenda">#REF!</x:definedName>
    <x:definedName name="bu10total100" localSheetId="17">#REF!</x:definedName>
    <x:definedName name="bu10total100">#REF!</x:definedName>
    <x:definedName name="bu10total100a" localSheetId="17">#REF!</x:definedName>
    <x:definedName name="bu10total100a">#REF!</x:definedName>
    <x:definedName name="bu10total101">#REF!</x:definedName>
    <x:definedName name="bu10total101a">#REF!</x:definedName>
    <x:definedName name="bu10total102">#REF!</x:definedName>
    <x:definedName name="bu10total102a">#REF!</x:definedName>
    <x:definedName name="bu10total103">#REF!</x:definedName>
    <x:definedName name="bu10total103a">#REF!</x:definedName>
    <x:definedName name="bu10total84" localSheetId="9">#REF!</x:definedName>
    <x:definedName name="bu10total84">#REF!</x:definedName>
    <x:definedName name="bu10total84a" localSheetId="9">#REF!</x:definedName>
    <x:definedName name="bu10total84a">#REF!</x:definedName>
    <x:definedName name="bu10total85" localSheetId="9">#REF!</x:definedName>
    <x:definedName name="bu10total85">#REF!</x:definedName>
    <x:definedName name="bu10total85a" localSheetId="9">#REF!</x:definedName>
    <x:definedName name="bu10total85a">#REF!</x:definedName>
    <x:definedName name="bu10total86" localSheetId="9">#REF!</x:definedName>
    <x:definedName name="bu10total86">#REF!</x:definedName>
    <x:definedName name="bu10total86a" localSheetId="9">#REF!</x:definedName>
    <x:definedName name="bu10total86a">#REF!</x:definedName>
    <x:definedName name="bu10total87" localSheetId="9">#REF!</x:definedName>
    <x:definedName name="bu10total87">#REF!</x:definedName>
    <x:definedName name="bu10total87a" localSheetId="9">#REF!</x:definedName>
    <x:definedName name="bu10total87a">#REF!</x:definedName>
    <x:definedName name="bu10total88" localSheetId="9">#REF!</x:definedName>
    <x:definedName name="bu10total88">#REF!</x:definedName>
    <x:definedName name="bu10total88a" localSheetId="9">#REF!</x:definedName>
    <x:definedName name="bu10total88a">#REF!</x:definedName>
    <x:definedName name="bu10total89" localSheetId="9">#REF!</x:definedName>
    <x:definedName name="bu10total89">#REF!</x:definedName>
    <x:definedName name="bu10total89a" localSheetId="9">#REF!</x:definedName>
    <x:definedName name="bu10total89a">#REF!</x:definedName>
    <x:definedName name="bu10total90" localSheetId="9">#REF!</x:definedName>
    <x:definedName name="bu10total90">#REF!</x:definedName>
    <x:definedName name="bu10total90a" localSheetId="9">#REF!</x:definedName>
    <x:definedName name="bu10total90a">#REF!</x:definedName>
    <x:definedName name="bu10total91" localSheetId="9">#REF!</x:definedName>
    <x:definedName name="bu10total91">#REF!</x:definedName>
    <x:definedName name="bu10total91a" localSheetId="9">#REF!</x:definedName>
    <x:definedName name="bu10total91a">#REF!</x:definedName>
    <x:definedName name="bu10total92" localSheetId="9">#REF!</x:definedName>
    <x:definedName name="bu10total92">#REF!</x:definedName>
    <x:definedName name="bu10total92a" localSheetId="9">#REF!</x:definedName>
    <x:definedName name="bu10total92a">#REF!</x:definedName>
    <x:definedName name="bu10total93" localSheetId="9">#REF!</x:definedName>
    <x:definedName name="bu10total93">#REF!</x:definedName>
    <x:definedName name="bu10total93a" localSheetId="9">#REF!</x:definedName>
    <x:definedName name="bu10total93a">#REF!</x:definedName>
    <x:definedName name="bu10total94" localSheetId="9">#REF!</x:definedName>
    <x:definedName name="bu10total94">#REF!</x:definedName>
    <x:definedName name="bu10total94a" localSheetId="9">#REF!</x:definedName>
    <x:definedName name="bu10total94a">#REF!</x:definedName>
    <x:definedName name="bu10total95" localSheetId="9">#REF!</x:definedName>
    <x:definedName name="bu10total95">#REF!</x:definedName>
    <x:definedName name="bu10total95a" localSheetId="9">#REF!</x:definedName>
    <x:definedName name="bu10total95a">#REF!</x:definedName>
    <x:definedName name="bu10total96" localSheetId="9">#REF!</x:definedName>
    <x:definedName name="bu10total96">#REF!</x:definedName>
    <x:definedName name="bu10total96a" localSheetId="9">#REF!</x:definedName>
    <x:definedName name="bu10total96a">#REF!</x:definedName>
    <x:definedName name="bu10total97" localSheetId="9">#REF!</x:definedName>
    <x:definedName name="bu10total97">#REF!</x:definedName>
    <x:definedName name="bu10total97a" localSheetId="9">#REF!</x:definedName>
    <x:definedName name="bu10total97a">#REF!</x:definedName>
    <x:definedName name="bu10total98" localSheetId="9">#REF!</x:definedName>
    <x:definedName name="bu10total98">#REF!</x:definedName>
    <x:definedName name="bu10total98a" localSheetId="9">#REF!</x:definedName>
    <x:definedName name="bu10total98a">#REF!</x:definedName>
    <x:definedName name="bu10total99" localSheetId="17">#REF!</x:definedName>
    <x:definedName name="bu10total99">#REF!</x:definedName>
    <x:definedName name="bu10total99a" localSheetId="17">#REF!</x:definedName>
    <x:definedName name="bu10total99a">#REF!</x:definedName>
    <x:definedName name="bu11total100" localSheetId="17">#REF!</x:definedName>
    <x:definedName name="bu11total100">#REF!</x:definedName>
    <x:definedName name="bu11total100a">#REF!</x:definedName>
    <x:definedName name="bu11total101">#REF!</x:definedName>
    <x:definedName name="bu11total101a">#REF!</x:definedName>
    <x:definedName name="bu11total102">#REF!</x:definedName>
    <x:definedName name="bu11total102a">#REF!</x:definedName>
    <x:definedName name="bu11total103">#REF!</x:definedName>
    <x:definedName name="bu11total103a">#REF!</x:definedName>
    <x:definedName name="bu11total84" localSheetId="9">#REF!</x:definedName>
    <x:definedName name="bu11total84">#REF!</x:definedName>
    <x:definedName name="bu11total84a" localSheetId="9">#REF!</x:definedName>
    <x:definedName name="bu11total84a">#REF!</x:definedName>
    <x:definedName name="bu11total85" localSheetId="9">#REF!</x:definedName>
    <x:definedName name="bu11total85">#REF!</x:definedName>
    <x:definedName name="bu11total85a" localSheetId="9">#REF!</x:definedName>
    <x:definedName name="bu11total85a">#REF!</x:definedName>
    <x:definedName name="bu11total86" localSheetId="9">#REF!</x:definedName>
    <x:definedName name="bu11total86">#REF!</x:definedName>
    <x:definedName name="bu11total86a" localSheetId="9">#REF!</x:definedName>
    <x:definedName name="bu11total86a">#REF!</x:definedName>
    <x:definedName name="bu11total87" localSheetId="9">#REF!</x:definedName>
    <x:definedName name="bu11total87">#REF!</x:definedName>
    <x:definedName name="bu11total87a" localSheetId="9">#REF!</x:definedName>
    <x:definedName name="bu11total87a">#REF!</x:definedName>
    <x:definedName name="bu11total88" localSheetId="9">#REF!</x:definedName>
    <x:definedName name="bu11total88">#REF!</x:definedName>
    <x:definedName name="bu11total88a" localSheetId="9">#REF!</x:definedName>
    <x:definedName name="bu11total88a">#REF!</x:definedName>
    <x:definedName name="bu11total89" localSheetId="9">#REF!</x:definedName>
    <x:definedName name="bu11total89">#REF!</x:definedName>
    <x:definedName name="bu11total89a" localSheetId="9">#REF!</x:definedName>
    <x:definedName name="bu11total89a">#REF!</x:definedName>
    <x:definedName name="bu11total90" localSheetId="9">#REF!</x:definedName>
    <x:definedName name="bu11total90">#REF!</x:definedName>
    <x:definedName name="bu11total90a" localSheetId="9">#REF!</x:definedName>
    <x:definedName name="bu11total90a">#REF!</x:definedName>
    <x:definedName name="bu11total91" localSheetId="9">#REF!</x:definedName>
    <x:definedName name="bu11total91">#REF!</x:definedName>
    <x:definedName name="bu11total91a" localSheetId="9">#REF!</x:definedName>
    <x:definedName name="bu11total91a">#REF!</x:definedName>
    <x:definedName name="bu11total92" localSheetId="9">#REF!</x:definedName>
    <x:definedName name="bu11total92">#REF!</x:definedName>
    <x:definedName name="bu11total92a" localSheetId="9">#REF!</x:definedName>
    <x:definedName name="bu11total92a">#REF!</x:definedName>
    <x:definedName name="bu11total93" localSheetId="9">#REF!</x:definedName>
    <x:definedName name="bu11total93">#REF!</x:definedName>
    <x:definedName name="bu11total93a" localSheetId="9">#REF!</x:definedName>
    <x:definedName name="bu11total93a">#REF!</x:definedName>
    <x:definedName name="bu11total94" localSheetId="9">#REF!</x:definedName>
    <x:definedName name="bu11total94">#REF!</x:definedName>
    <x:definedName name="bu11total94a" localSheetId="9">#REF!</x:definedName>
    <x:definedName name="bu11total94a">#REF!</x:definedName>
    <x:definedName name="bu11total95" localSheetId="9">#REF!</x:definedName>
    <x:definedName name="bu11total95">#REF!</x:definedName>
    <x:definedName name="bu11total95a" localSheetId="9">#REF!</x:definedName>
    <x:definedName name="bu11total95a">#REF!</x:definedName>
    <x:definedName name="bu11total96" localSheetId="9">#REF!</x:definedName>
    <x:definedName name="bu11total96">#REF!</x:definedName>
    <x:definedName name="bu11total96a" localSheetId="9">#REF!</x:definedName>
    <x:definedName name="bu11total96a">#REF!</x:definedName>
    <x:definedName name="bu11total97" localSheetId="9">#REF!</x:definedName>
    <x:definedName name="bu11total97">#REF!</x:definedName>
    <x:definedName name="bu11total97a" localSheetId="9">#REF!</x:definedName>
    <x:definedName name="bu11total97a">#REF!</x:definedName>
    <x:definedName name="bu11total98" localSheetId="9">#REF!</x:definedName>
    <x:definedName name="bu11total98">#REF!</x:definedName>
    <x:definedName name="bu11total98a" localSheetId="9">#REF!</x:definedName>
    <x:definedName name="bu11total98a">#REF!</x:definedName>
    <x:definedName name="bu11total99" localSheetId="17">#REF!</x:definedName>
    <x:definedName name="bu11total99">#REF!</x:definedName>
    <x:definedName name="bu11total99a" localSheetId="17">#REF!</x:definedName>
    <x:definedName name="bu11total99a">#REF!</x:definedName>
    <x:definedName name="bu12total100" localSheetId="17">#REF!</x:definedName>
    <x:definedName name="bu12total100">#REF!</x:definedName>
    <x:definedName name="bu12total100a">#REF!</x:definedName>
    <x:definedName name="bu12total101">#REF!</x:definedName>
    <x:definedName name="bu12total101a">#REF!</x:definedName>
    <x:definedName name="bu12total102">#REF!</x:definedName>
    <x:definedName name="bu12total102a">#REF!</x:definedName>
    <x:definedName name="bu12total103">#REF!</x:definedName>
    <x:definedName name="bu12total103a">#REF!</x:definedName>
    <x:definedName name="bu12total84" localSheetId="9">#REF!</x:definedName>
    <x:definedName name="bu12total84">#REF!</x:definedName>
    <x:definedName name="bu12total84a" localSheetId="9">#REF!</x:definedName>
    <x:definedName name="bu12total84a">#REF!</x:definedName>
    <x:definedName name="bu12total85" localSheetId="9">#REF!</x:definedName>
    <x:definedName name="bu12total85">#REF!</x:definedName>
    <x:definedName name="bu12total85a" localSheetId="9">#REF!</x:definedName>
    <x:definedName name="bu12total85a">#REF!</x:definedName>
    <x:definedName name="bu12total86" localSheetId="9">#REF!</x:definedName>
    <x:definedName name="bu12total86">#REF!</x:definedName>
    <x:definedName name="bu12total86a" localSheetId="9">#REF!</x:definedName>
    <x:definedName name="bu12total86a">#REF!</x:definedName>
    <x:definedName name="bu12total87" localSheetId="9">#REF!</x:definedName>
    <x:definedName name="bu12total87">#REF!</x:definedName>
    <x:definedName name="bu12total87a" localSheetId="9">#REF!</x:definedName>
    <x:definedName name="bu12total87a">#REF!</x:definedName>
    <x:definedName name="bu12total88" localSheetId="9">#REF!</x:definedName>
    <x:definedName name="bu12total88">#REF!</x:definedName>
    <x:definedName name="bu12total88a" localSheetId="9">#REF!</x:definedName>
    <x:definedName name="bu12total88a">#REF!</x:definedName>
    <x:definedName name="bu12total89" localSheetId="9">#REF!</x:definedName>
    <x:definedName name="bu12total89">#REF!</x:definedName>
    <x:definedName name="bu12total89a" localSheetId="9">#REF!</x:definedName>
    <x:definedName name="bu12total89a">#REF!</x:definedName>
    <x:definedName name="bu12total90" localSheetId="9">#REF!</x:definedName>
    <x:definedName name="bu12total90">#REF!</x:definedName>
    <x:definedName name="bu12total90a" localSheetId="9">#REF!</x:definedName>
    <x:definedName name="bu12total90a">#REF!</x:definedName>
    <x:definedName name="bu12total91" localSheetId="9">#REF!</x:definedName>
    <x:definedName name="bu12total91">#REF!</x:definedName>
    <x:definedName name="bu12total91a" localSheetId="9">#REF!</x:definedName>
    <x:definedName name="bu12total91a">#REF!</x:definedName>
    <x:definedName name="bu12total92" localSheetId="9">#REF!</x:definedName>
    <x:definedName name="bu12total92">#REF!</x:definedName>
    <x:definedName name="bu12total92a" localSheetId="9">#REF!</x:definedName>
    <x:definedName name="bu12total92a">#REF!</x:definedName>
    <x:definedName name="bu12total93" localSheetId="9">#REF!</x:definedName>
    <x:definedName name="bu12total93">#REF!</x:definedName>
    <x:definedName name="bu12total93a" localSheetId="9">#REF!</x:definedName>
    <x:definedName name="bu12total93a">#REF!</x:definedName>
    <x:definedName name="bu12total94" localSheetId="9">#REF!</x:definedName>
    <x:definedName name="bu12total94">#REF!</x:definedName>
    <x:definedName name="bu12total94a" localSheetId="9">#REF!</x:definedName>
    <x:definedName name="bu12total94a">#REF!</x:definedName>
    <x:definedName name="bu12total95" localSheetId="9">#REF!</x:definedName>
    <x:definedName name="bu12total95">#REF!</x:definedName>
    <x:definedName name="bu12total95a" localSheetId="9">#REF!</x:definedName>
    <x:definedName name="bu12total95a">#REF!</x:definedName>
    <x:definedName name="bu12total96" localSheetId="9">#REF!</x:definedName>
    <x:definedName name="bu12total96">#REF!</x:definedName>
    <x:definedName name="bu12total96a" localSheetId="9">#REF!</x:definedName>
    <x:definedName name="bu12total96a">#REF!</x:definedName>
    <x:definedName name="bu12total97" localSheetId="9">#REF!</x:definedName>
    <x:definedName name="bu12total97">#REF!</x:definedName>
    <x:definedName name="bu12total97a" localSheetId="9">#REF!</x:definedName>
    <x:definedName name="bu12total97a">#REF!</x:definedName>
    <x:definedName name="bu12total98" localSheetId="9">#REF!</x:definedName>
    <x:definedName name="bu12total98">#REF!</x:definedName>
    <x:definedName name="bu12total98a" localSheetId="9">#REF!</x:definedName>
    <x:definedName name="bu12total98a">#REF!</x:definedName>
    <x:definedName name="bu12total99" localSheetId="17">#REF!</x:definedName>
    <x:definedName name="bu12total99">#REF!</x:definedName>
    <x:definedName name="bu12total99a" localSheetId="17">#REF!</x:definedName>
    <x:definedName name="bu12total99a">#REF!</x:definedName>
    <x:definedName name="bu13total100" localSheetId="17">#REF!</x:definedName>
    <x:definedName name="bu13total100">#REF!</x:definedName>
    <x:definedName name="bu13total100a">#REF!</x:definedName>
    <x:definedName name="bu13total101">#REF!</x:definedName>
    <x:definedName name="bu13total101a">#REF!</x:definedName>
    <x:definedName name="bu13total102">#REF!</x:definedName>
    <x:definedName name="bu13total102a">#REF!</x:definedName>
    <x:definedName name="bu13total103">#REF!</x:definedName>
    <x:definedName name="bu13total103a">#REF!</x:definedName>
    <x:definedName name="bu13total84" localSheetId="9">#REF!</x:definedName>
    <x:definedName name="bu13total84">#REF!</x:definedName>
    <x:definedName name="bu13total84a" localSheetId="9">#REF!</x:definedName>
    <x:definedName name="bu13total84a">#REF!</x:definedName>
    <x:definedName name="bu13total85" localSheetId="9">#REF!</x:definedName>
    <x:definedName name="bu13total85">#REF!</x:definedName>
    <x:definedName name="bu13total85a" localSheetId="9">#REF!</x:definedName>
    <x:definedName name="bu13total85a">#REF!</x:definedName>
    <x:definedName name="bu13total86" localSheetId="9">#REF!</x:definedName>
    <x:definedName name="bu13total86">#REF!</x:definedName>
    <x:definedName name="bu13total86a" localSheetId="9">#REF!</x:definedName>
    <x:definedName name="bu13total86a">#REF!</x:definedName>
    <x:definedName name="bu13total87" localSheetId="9">#REF!</x:definedName>
    <x:definedName name="bu13total87">#REF!</x:definedName>
    <x:definedName name="bu13total87a" localSheetId="9">#REF!</x:definedName>
    <x:definedName name="bu13total87a">#REF!</x:definedName>
    <x:definedName name="bu13total88" localSheetId="9">#REF!</x:definedName>
    <x:definedName name="bu13total88">#REF!</x:definedName>
    <x:definedName name="bu13total88a" localSheetId="9">#REF!</x:definedName>
    <x:definedName name="bu13total88a">#REF!</x:definedName>
    <x:definedName name="bu13total89" localSheetId="9">#REF!</x:definedName>
    <x:definedName name="bu13total89">#REF!</x:definedName>
    <x:definedName name="bu13total89a" localSheetId="9">#REF!</x:definedName>
    <x:definedName name="bu13total89a">#REF!</x:definedName>
    <x:definedName name="bu13total90" localSheetId="9">#REF!</x:definedName>
    <x:definedName name="bu13total90">#REF!</x:definedName>
    <x:definedName name="bu13total90a" localSheetId="9">#REF!</x:definedName>
    <x:definedName name="bu13total90a">#REF!</x:definedName>
    <x:definedName name="bu13total91" localSheetId="9">#REF!</x:definedName>
    <x:definedName name="bu13total91">#REF!</x:definedName>
    <x:definedName name="bu13total91a" localSheetId="9">#REF!</x:definedName>
    <x:definedName name="bu13total91a">#REF!</x:definedName>
    <x:definedName name="bu13total92" localSheetId="9">#REF!</x:definedName>
    <x:definedName name="bu13total92">#REF!</x:definedName>
    <x:definedName name="bu13total92a" localSheetId="9">#REF!</x:definedName>
    <x:definedName name="bu13total92a">#REF!</x:definedName>
    <x:definedName name="bu13total93" localSheetId="9">#REF!</x:definedName>
    <x:definedName name="bu13total93">#REF!</x:definedName>
    <x:definedName name="bu13total93a" localSheetId="9">#REF!</x:definedName>
    <x:definedName name="bu13total93a">#REF!</x:definedName>
    <x:definedName name="bu13total94" localSheetId="9">#REF!</x:definedName>
    <x:definedName name="bu13total94">#REF!</x:definedName>
    <x:definedName name="bu13total94a" localSheetId="9">#REF!</x:definedName>
    <x:definedName name="bu13total94a">#REF!</x:definedName>
    <x:definedName name="bu13total95" localSheetId="9">#REF!</x:definedName>
    <x:definedName name="bu13total95">#REF!</x:definedName>
    <x:definedName name="bu13total95a" localSheetId="9">#REF!</x:definedName>
    <x:definedName name="bu13total95a">#REF!</x:definedName>
    <x:definedName name="bu13total96" localSheetId="9">#REF!</x:definedName>
    <x:definedName name="bu13total96">#REF!</x:definedName>
    <x:definedName name="bu13total96a" localSheetId="9">#REF!</x:definedName>
    <x:definedName name="bu13total96a">#REF!</x:definedName>
    <x:definedName name="bu13total97" localSheetId="9">#REF!</x:definedName>
    <x:definedName name="bu13total97">#REF!</x:definedName>
    <x:definedName name="bu13total97a" localSheetId="9">#REF!</x:definedName>
    <x:definedName name="bu13total97a">#REF!</x:definedName>
    <x:definedName name="bu13total98" localSheetId="9">#REF!</x:definedName>
    <x:definedName name="bu13total98">#REF!</x:definedName>
    <x:definedName name="bu13total98a" localSheetId="9">#REF!</x:definedName>
    <x:definedName name="bu13total98a">#REF!</x:definedName>
    <x:definedName name="bu13total99" localSheetId="17">#REF!</x:definedName>
    <x:definedName name="bu13total99">#REF!</x:definedName>
    <x:definedName name="bu13total99a" localSheetId="17">#REF!</x:definedName>
    <x:definedName name="bu13total99a">#REF!</x:definedName>
    <x:definedName name="bu14total100" localSheetId="17">#REF!</x:definedName>
    <x:definedName name="bu14total100">#REF!</x:definedName>
    <x:definedName name="bu14total100a">#REF!</x:definedName>
    <x:definedName name="bu14total101">#REF!</x:definedName>
    <x:definedName name="bu14total101a">#REF!</x:definedName>
    <x:definedName name="bu14total102">#REF!</x:definedName>
    <x:definedName name="bu14total102a">#REF!</x:definedName>
    <x:definedName name="bu14total103">#REF!</x:definedName>
    <x:definedName name="bu14total103a">#REF!</x:definedName>
    <x:definedName name="bu14total84" localSheetId="9">#REF!</x:definedName>
    <x:definedName name="bu14total84">#REF!</x:definedName>
    <x:definedName name="bu14total84a" localSheetId="9">#REF!</x:definedName>
    <x:definedName name="bu14total84a">#REF!</x:definedName>
    <x:definedName name="bu14total85" localSheetId="9">#REF!</x:definedName>
    <x:definedName name="bu14total85">#REF!</x:definedName>
    <x:definedName name="bu14total85a" localSheetId="9">#REF!</x:definedName>
    <x:definedName name="bu14total85a">#REF!</x:definedName>
    <x:definedName name="bu14total86" localSheetId="9">#REF!</x:definedName>
    <x:definedName name="bu14total86">#REF!</x:definedName>
    <x:definedName name="bu14total86a" localSheetId="9">#REF!</x:definedName>
    <x:definedName name="bu14total86a">#REF!</x:definedName>
    <x:definedName name="bu14total87" localSheetId="9">#REF!</x:definedName>
    <x:definedName name="bu14total87">#REF!</x:definedName>
    <x:definedName name="bu14total87a" localSheetId="9">#REF!</x:definedName>
    <x:definedName name="bu14total87a">#REF!</x:definedName>
    <x:definedName name="bu14total88" localSheetId="9">#REF!</x:definedName>
    <x:definedName name="bu14total88">#REF!</x:definedName>
    <x:definedName name="bu14total88a" localSheetId="9">#REF!</x:definedName>
    <x:definedName name="bu14total88a">#REF!</x:definedName>
    <x:definedName name="bu14total89" localSheetId="9">#REF!</x:definedName>
    <x:definedName name="bu14total89">#REF!</x:definedName>
    <x:definedName name="bu14total89a" localSheetId="9">#REF!</x:definedName>
    <x:definedName name="bu14total89a">#REF!</x:definedName>
    <x:definedName name="bu14total90" localSheetId="9">#REF!</x:definedName>
    <x:definedName name="bu14total90">#REF!</x:definedName>
    <x:definedName name="bu14total90a" localSheetId="9">#REF!</x:definedName>
    <x:definedName name="bu14total90a">#REF!</x:definedName>
    <x:definedName name="bu14total91" localSheetId="9">#REF!</x:definedName>
    <x:definedName name="bu14total91">#REF!</x:definedName>
    <x:definedName name="bu14total91a" localSheetId="9">#REF!</x:definedName>
    <x:definedName name="bu14total91a">#REF!</x:definedName>
    <x:definedName name="bu14total92" localSheetId="9">#REF!</x:definedName>
    <x:definedName name="bu14total92">#REF!</x:definedName>
    <x:definedName name="bu14total92a" localSheetId="9">#REF!</x:definedName>
    <x:definedName name="bu14total92a">#REF!</x:definedName>
    <x:definedName name="bu14total93" localSheetId="9">#REF!</x:definedName>
    <x:definedName name="bu14total93">#REF!</x:definedName>
    <x:definedName name="bu14total93a" localSheetId="9">#REF!</x:definedName>
    <x:definedName name="bu14total93a">#REF!</x:definedName>
    <x:definedName name="bu14total94" localSheetId="9">#REF!</x:definedName>
    <x:definedName name="bu14total94">#REF!</x:definedName>
    <x:definedName name="bu14total94a" localSheetId="9">#REF!</x:definedName>
    <x:definedName name="bu14total94a">#REF!</x:definedName>
    <x:definedName name="bu14total95" localSheetId="9">#REF!</x:definedName>
    <x:definedName name="bu14total95">#REF!</x:definedName>
    <x:definedName name="bu14total95a" localSheetId="9">#REF!</x:definedName>
    <x:definedName name="bu14total95a">#REF!</x:definedName>
    <x:definedName name="bu14total96" localSheetId="9">#REF!</x:definedName>
    <x:definedName name="bu14total96">#REF!</x:definedName>
    <x:definedName name="bu14total96a" localSheetId="9">#REF!</x:definedName>
    <x:definedName name="bu14total96a">#REF!</x:definedName>
    <x:definedName name="bu14total97" localSheetId="9">#REF!</x:definedName>
    <x:definedName name="bu14total97">#REF!</x:definedName>
    <x:definedName name="bu14total97a" localSheetId="9">#REF!</x:definedName>
    <x:definedName name="bu14total97a">#REF!</x:definedName>
    <x:definedName name="bu14total98" localSheetId="9">#REF!</x:definedName>
    <x:definedName name="bu14total98">#REF!</x:definedName>
    <x:definedName name="bu14total98a" localSheetId="9">#REF!</x:definedName>
    <x:definedName name="bu14total98a">#REF!</x:definedName>
    <x:definedName name="bu14total99" localSheetId="17">#REF!</x:definedName>
    <x:definedName name="bu14total99">#REF!</x:definedName>
    <x:definedName name="bu14total99a" localSheetId="17">#REF!</x:definedName>
    <x:definedName name="bu14total99a">#REF!</x:definedName>
    <x:definedName name="bu15total100" localSheetId="17">#REF!</x:definedName>
    <x:definedName name="bu15total100">#REF!</x:definedName>
    <x:definedName name="bu15total100a">#REF!</x:definedName>
    <x:definedName name="bu15total101">#REF!</x:definedName>
    <x:definedName name="bu15total101a">#REF!</x:definedName>
    <x:definedName name="bu15total102">#REF!</x:definedName>
    <x:definedName name="bu15total102a">#REF!</x:definedName>
    <x:definedName name="bu15total103">#REF!</x:definedName>
    <x:definedName name="bu15total103a">#REF!</x:definedName>
    <x:definedName name="bu15total84" localSheetId="9">#REF!</x:definedName>
    <x:definedName name="bu15total84">#REF!</x:definedName>
    <x:definedName name="bu15total84a" localSheetId="9">#REF!</x:definedName>
    <x:definedName name="bu15total84a">#REF!</x:definedName>
    <x:definedName name="bu15total85" localSheetId="9">#REF!</x:definedName>
    <x:definedName name="bu15total85">#REF!</x:definedName>
    <x:definedName name="bu15total85a" localSheetId="9">#REF!</x:definedName>
    <x:definedName name="bu15total85a">#REF!</x:definedName>
    <x:definedName name="bu15total86" localSheetId="9">#REF!</x:definedName>
    <x:definedName name="bu15total86">#REF!</x:definedName>
    <x:definedName name="bu15total86a" localSheetId="9">#REF!</x:definedName>
    <x:definedName name="bu15total86a">#REF!</x:definedName>
    <x:definedName name="bu15total87" localSheetId="9">#REF!</x:definedName>
    <x:definedName name="bu15total87">#REF!</x:definedName>
    <x:definedName name="bu15total87a" localSheetId="9">#REF!</x:definedName>
    <x:definedName name="bu15total87a">#REF!</x:definedName>
    <x:definedName name="bu15total88" localSheetId="9">#REF!</x:definedName>
    <x:definedName name="bu15total88">#REF!</x:definedName>
    <x:definedName name="bu15total88a" localSheetId="9">#REF!</x:definedName>
    <x:definedName name="bu15total88a">#REF!</x:definedName>
    <x:definedName name="bu15total89" localSheetId="9">#REF!</x:definedName>
    <x:definedName name="bu15total89">#REF!</x:definedName>
    <x:definedName name="bu15total89a" localSheetId="9">#REF!</x:definedName>
    <x:definedName name="bu15total89a">#REF!</x:definedName>
    <x:definedName name="bu15total90" localSheetId="9">#REF!</x:definedName>
    <x:definedName name="bu15total90">#REF!</x:definedName>
    <x:definedName name="bu15total90a" localSheetId="9">#REF!</x:definedName>
    <x:definedName name="bu15total90a">#REF!</x:definedName>
    <x:definedName name="bu15total91" localSheetId="9">#REF!</x:definedName>
    <x:definedName name="bu15total91">#REF!</x:definedName>
    <x:definedName name="bu15total91a" localSheetId="9">#REF!</x:definedName>
    <x:definedName name="bu15total91a">#REF!</x:definedName>
    <x:definedName name="bu15total92" localSheetId="9">#REF!</x:definedName>
    <x:definedName name="bu15total92">#REF!</x:definedName>
    <x:definedName name="bu15total92a" localSheetId="9">#REF!</x:definedName>
    <x:definedName name="bu15total92a">#REF!</x:definedName>
    <x:definedName name="bu15total93" localSheetId="9">#REF!</x:definedName>
    <x:definedName name="bu15total93">#REF!</x:definedName>
    <x:definedName name="bu15total93a" localSheetId="9">#REF!</x:definedName>
    <x:definedName name="bu15total93a">#REF!</x:definedName>
    <x:definedName name="bu15total94" localSheetId="9">#REF!</x:definedName>
    <x:definedName name="bu15total94">#REF!</x:definedName>
    <x:definedName name="bu15total94a" localSheetId="9">#REF!</x:definedName>
    <x:definedName name="bu15total94a">#REF!</x:definedName>
    <x:definedName name="bu15total95" localSheetId="9">#REF!</x:definedName>
    <x:definedName name="bu15total95">#REF!</x:definedName>
    <x:definedName name="bu15total95a" localSheetId="9">#REF!</x:definedName>
    <x:definedName name="bu15total95a">#REF!</x:definedName>
    <x:definedName name="bu15total96" localSheetId="9">#REF!</x:definedName>
    <x:definedName name="bu15total96">#REF!</x:definedName>
    <x:definedName name="bu15total96a" localSheetId="9">#REF!</x:definedName>
    <x:definedName name="bu15total96a">#REF!</x:definedName>
    <x:definedName name="bu15total97" localSheetId="9">#REF!</x:definedName>
    <x:definedName name="bu15total97">#REF!</x:definedName>
    <x:definedName name="bu15total97a" localSheetId="9">#REF!</x:definedName>
    <x:definedName name="bu15total97a">#REF!</x:definedName>
    <x:definedName name="bu15total98" localSheetId="9">#REF!</x:definedName>
    <x:definedName name="bu15total98">#REF!</x:definedName>
    <x:definedName name="bu15total98a" localSheetId="9">#REF!</x:definedName>
    <x:definedName name="bu15total98a">#REF!</x:definedName>
    <x:definedName name="bu15total99" localSheetId="17">#REF!</x:definedName>
    <x:definedName name="bu15total99">#REF!</x:definedName>
    <x:definedName name="bu15total99a" localSheetId="17">#REF!</x:definedName>
    <x:definedName name="bu15total99a">#REF!</x:definedName>
    <x:definedName name="bu16total100" localSheetId="17">#REF!</x:definedName>
    <x:definedName name="bu16total100">#REF!</x:definedName>
    <x:definedName name="bu16total100a">#REF!</x:definedName>
    <x:definedName name="bu16total101">#REF!</x:definedName>
    <x:definedName name="bu16total101a">#REF!</x:definedName>
    <x:definedName name="bu16total102">#REF!</x:definedName>
    <x:definedName name="bu16total102a">#REF!</x:definedName>
    <x:definedName name="bu16total103">#REF!</x:definedName>
    <x:definedName name="bu16total103a">#REF!</x:definedName>
    <x:definedName name="bu16total84" localSheetId="9">#REF!</x:definedName>
    <x:definedName name="bu16total84">#REF!</x:definedName>
    <x:definedName name="bu16total84a" localSheetId="9">#REF!</x:definedName>
    <x:definedName name="bu16total84a">#REF!</x:definedName>
    <x:definedName name="bu16total85" localSheetId="9">#REF!</x:definedName>
    <x:definedName name="bu16total85">#REF!</x:definedName>
    <x:definedName name="bu16total85a" localSheetId="9">#REF!</x:definedName>
    <x:definedName name="bu16total85a">#REF!</x:definedName>
    <x:definedName name="bu16total86" localSheetId="9">#REF!</x:definedName>
    <x:definedName name="bu16total86">#REF!</x:definedName>
    <x:definedName name="bu16total86a" localSheetId="9">#REF!</x:definedName>
    <x:definedName name="bu16total86a">#REF!</x:definedName>
    <x:definedName name="bu16total87" localSheetId="9">#REF!</x:definedName>
    <x:definedName name="bu16total87">#REF!</x:definedName>
    <x:definedName name="bu16total87a" localSheetId="9">#REF!</x:definedName>
    <x:definedName name="bu16total87a">#REF!</x:definedName>
    <x:definedName name="bu16total88" localSheetId="9">#REF!</x:definedName>
    <x:definedName name="bu16total88">#REF!</x:definedName>
    <x:definedName name="bu16total88a" localSheetId="9">#REF!</x:definedName>
    <x:definedName name="bu16total88a">#REF!</x:definedName>
    <x:definedName name="bu16total89" localSheetId="9">#REF!</x:definedName>
    <x:definedName name="bu16total89">#REF!</x:definedName>
    <x:definedName name="bu16total89a" localSheetId="9">#REF!</x:definedName>
    <x:definedName name="bu16total89a">#REF!</x:definedName>
    <x:definedName name="bu16total90" localSheetId="9">#REF!</x:definedName>
    <x:definedName name="bu16total90">#REF!</x:definedName>
    <x:definedName name="bu16total90a" localSheetId="9">#REF!</x:definedName>
    <x:definedName name="bu16total90a">#REF!</x:definedName>
    <x:definedName name="bu16total91" localSheetId="9">#REF!</x:definedName>
    <x:definedName name="bu16total91">#REF!</x:definedName>
    <x:definedName name="bu16total91a" localSheetId="9">#REF!</x:definedName>
    <x:definedName name="bu16total91a">#REF!</x:definedName>
    <x:definedName name="bu16total92" localSheetId="9">#REF!</x:definedName>
    <x:definedName name="bu16total92">#REF!</x:definedName>
    <x:definedName name="bu16total92a" localSheetId="9">#REF!</x:definedName>
    <x:definedName name="bu16total92a">#REF!</x:definedName>
    <x:definedName name="bu16total93" localSheetId="9">#REF!</x:definedName>
    <x:definedName name="bu16total93">#REF!</x:definedName>
    <x:definedName name="bu16total93a" localSheetId="9">#REF!</x:definedName>
    <x:definedName name="bu16total93a">#REF!</x:definedName>
    <x:definedName name="bu16total94" localSheetId="9">#REF!</x:definedName>
    <x:definedName name="bu16total94">#REF!</x:definedName>
    <x:definedName name="bu16total94a" localSheetId="9">#REF!</x:definedName>
    <x:definedName name="bu16total94a">#REF!</x:definedName>
    <x:definedName name="bu16total95" localSheetId="9">#REF!</x:definedName>
    <x:definedName name="bu16total95">#REF!</x:definedName>
    <x:definedName name="bu16total95a" localSheetId="9">#REF!</x:definedName>
    <x:definedName name="bu16total95a">#REF!</x:definedName>
    <x:definedName name="bu16total96" localSheetId="9">#REF!</x:definedName>
    <x:definedName name="bu16total96">#REF!</x:definedName>
    <x:definedName name="bu16total96a" localSheetId="9">#REF!</x:definedName>
    <x:definedName name="bu16total96a">#REF!</x:definedName>
    <x:definedName name="bu16total97" localSheetId="9">#REF!</x:definedName>
    <x:definedName name="bu16total97">#REF!</x:definedName>
    <x:definedName name="bu16total97a" localSheetId="9">#REF!</x:definedName>
    <x:definedName name="bu16total97a">#REF!</x:definedName>
    <x:definedName name="bu16total98" localSheetId="9">#REF!</x:definedName>
    <x:definedName name="bu16total98">#REF!</x:definedName>
    <x:definedName name="bu16total98a" localSheetId="9">#REF!</x:definedName>
    <x:definedName name="bu16total98a">#REF!</x:definedName>
    <x:definedName name="bu16total99" localSheetId="17">#REF!</x:definedName>
    <x:definedName name="bu16total99">#REF!</x:definedName>
    <x:definedName name="bu16total99a" localSheetId="17">#REF!</x:definedName>
    <x:definedName name="bu16total99a">#REF!</x:definedName>
    <x:definedName name="bu17total100" localSheetId="17">#REF!</x:definedName>
    <x:definedName name="bu17total100">#REF!</x:definedName>
    <x:definedName name="bu17total100a">#REF!</x:definedName>
    <x:definedName name="bu17total101">#REF!</x:definedName>
    <x:definedName name="bu17total101a">#REF!</x:definedName>
    <x:definedName name="bu17total102">#REF!</x:definedName>
    <x:definedName name="bu17total102a">#REF!</x:definedName>
    <x:definedName name="bu17total103">#REF!</x:definedName>
    <x:definedName name="bu17total103a">#REF!</x:definedName>
    <x:definedName name="bu17total84" localSheetId="9">#REF!</x:definedName>
    <x:definedName name="bu17total84">#REF!</x:definedName>
    <x:definedName name="bu17total84a" localSheetId="9">#REF!</x:definedName>
    <x:definedName name="bu17total84a">#REF!</x:definedName>
    <x:definedName name="bu17total85" localSheetId="9">#REF!</x:definedName>
    <x:definedName name="bu17total85">#REF!</x:definedName>
    <x:definedName name="bu17total85a" localSheetId="9">#REF!</x:definedName>
    <x:definedName name="bu17total85a">#REF!</x:definedName>
    <x:definedName name="bu17total86" localSheetId="9">#REF!</x:definedName>
    <x:definedName name="bu17total86">#REF!</x:definedName>
    <x:definedName name="bu17total86a" localSheetId="9">#REF!</x:definedName>
    <x:definedName name="bu17total86a">#REF!</x:definedName>
    <x:definedName name="bu17total87" localSheetId="9">#REF!</x:definedName>
    <x:definedName name="bu17total87">#REF!</x:definedName>
    <x:definedName name="bu17total87a" localSheetId="9">#REF!</x:definedName>
    <x:definedName name="bu17total87a">#REF!</x:definedName>
    <x:definedName name="bu17total88" localSheetId="9">#REF!</x:definedName>
    <x:definedName name="bu17total88">#REF!</x:definedName>
    <x:definedName name="bu17total88a" localSheetId="9">#REF!</x:definedName>
    <x:definedName name="bu17total88a">#REF!</x:definedName>
    <x:definedName name="bu17total89" localSheetId="9">#REF!</x:definedName>
    <x:definedName name="bu17total89">#REF!</x:definedName>
    <x:definedName name="bu17total89a" localSheetId="9">#REF!</x:definedName>
    <x:definedName name="bu17total89a">#REF!</x:definedName>
    <x:definedName name="bu17total90" localSheetId="9">#REF!</x:definedName>
    <x:definedName name="bu17total90">#REF!</x:definedName>
    <x:definedName name="bu17total90a" localSheetId="9">#REF!</x:definedName>
    <x:definedName name="bu17total90a">#REF!</x:definedName>
    <x:definedName name="bu17total91" localSheetId="9">#REF!</x:definedName>
    <x:definedName name="bu17total91">#REF!</x:definedName>
    <x:definedName name="bu17total91a" localSheetId="9">#REF!</x:definedName>
    <x:definedName name="bu17total91a">#REF!</x:definedName>
    <x:definedName name="bu17total92" localSheetId="9">#REF!</x:definedName>
    <x:definedName name="bu17total92">#REF!</x:definedName>
    <x:definedName name="bu17total92a" localSheetId="9">#REF!</x:definedName>
    <x:definedName name="bu17total92a">#REF!</x:definedName>
    <x:definedName name="bu17total93" localSheetId="9">#REF!</x:definedName>
    <x:definedName name="bu17total93">#REF!</x:definedName>
    <x:definedName name="bu17total93a" localSheetId="9">#REF!</x:definedName>
    <x:definedName name="bu17total93a">#REF!</x:definedName>
    <x:definedName name="bu17total94" localSheetId="9">#REF!</x:definedName>
    <x:definedName name="bu17total94">#REF!</x:definedName>
    <x:definedName name="bu17total94a" localSheetId="9">#REF!</x:definedName>
    <x:definedName name="bu17total94a">#REF!</x:definedName>
    <x:definedName name="bu17total95" localSheetId="9">#REF!</x:definedName>
    <x:definedName name="bu17total95">#REF!</x:definedName>
    <x:definedName name="bu17total95a" localSheetId="9">#REF!</x:definedName>
    <x:definedName name="bu17total95a">#REF!</x:definedName>
    <x:definedName name="bu17total96" localSheetId="9">#REF!</x:definedName>
    <x:definedName name="bu17total96">#REF!</x:definedName>
    <x:definedName name="bu17total96a" localSheetId="9">#REF!</x:definedName>
    <x:definedName name="bu17total96a">#REF!</x:definedName>
    <x:definedName name="bu17total97" localSheetId="9">#REF!</x:definedName>
    <x:definedName name="bu17total97">#REF!</x:definedName>
    <x:definedName name="bu17total97a" localSheetId="9">#REF!</x:definedName>
    <x:definedName name="bu17total97a">#REF!</x:definedName>
    <x:definedName name="bu17total98" localSheetId="9">#REF!</x:definedName>
    <x:definedName name="bu17total98">#REF!</x:definedName>
    <x:definedName name="bu17total98a" localSheetId="9">#REF!</x:definedName>
    <x:definedName name="bu17total98a">#REF!</x:definedName>
    <x:definedName name="bu17total99" localSheetId="17">#REF!</x:definedName>
    <x:definedName name="bu17total99">#REF!</x:definedName>
    <x:definedName name="bu17total99a" localSheetId="17">#REF!</x:definedName>
    <x:definedName name="bu17total99a">#REF!</x:definedName>
    <x:definedName name="bu18total100" localSheetId="17">#REF!</x:definedName>
    <x:definedName name="bu18total100">#REF!</x:definedName>
    <x:definedName name="bu18total100a">#REF!</x:definedName>
    <x:definedName name="bu18total101">#REF!</x:definedName>
    <x:definedName name="bu18total101a">#REF!</x:definedName>
    <x:definedName name="bu18total102">#REF!</x:definedName>
    <x:definedName name="bu18total102a">#REF!</x:definedName>
    <x:definedName name="bu18total103">#REF!</x:definedName>
    <x:definedName name="bu18total103a">#REF!</x:definedName>
    <x:definedName name="bu18total84" localSheetId="9">#REF!</x:definedName>
    <x:definedName name="bu18total84">#REF!</x:definedName>
    <x:definedName name="bu18total84a" localSheetId="9">#REF!</x:definedName>
    <x:definedName name="bu18total84a">#REF!</x:definedName>
    <x:definedName name="bu18total85" localSheetId="9">#REF!</x:definedName>
    <x:definedName name="bu18total85">#REF!</x:definedName>
    <x:definedName name="bu18total85a" localSheetId="9">#REF!</x:definedName>
    <x:definedName name="bu18total85a">#REF!</x:definedName>
    <x:definedName name="bu18total86" localSheetId="9">#REF!</x:definedName>
    <x:definedName name="bu18total86">#REF!</x:definedName>
    <x:definedName name="bu18total86a" localSheetId="9">#REF!</x:definedName>
    <x:definedName name="bu18total86a">#REF!</x:definedName>
    <x:definedName name="bu18total87" localSheetId="9">#REF!</x:definedName>
    <x:definedName name="bu18total87">#REF!</x:definedName>
    <x:definedName name="bu18total87a" localSheetId="9">#REF!</x:definedName>
    <x:definedName name="bu18total87a">#REF!</x:definedName>
    <x:definedName name="bu18total88" localSheetId="9">#REF!</x:definedName>
    <x:definedName name="bu18total88">#REF!</x:definedName>
    <x:definedName name="bu18total88a" localSheetId="9">#REF!</x:definedName>
    <x:definedName name="bu18total88a">#REF!</x:definedName>
    <x:definedName name="bu18total89" localSheetId="9">#REF!</x:definedName>
    <x:definedName name="bu18total89">#REF!</x:definedName>
    <x:definedName name="bu18total89a" localSheetId="9">#REF!</x:definedName>
    <x:definedName name="bu18total89a">#REF!</x:definedName>
    <x:definedName name="bu18total90" localSheetId="9">#REF!</x:definedName>
    <x:definedName name="bu18total90">#REF!</x:definedName>
    <x:definedName name="bu18total90a" localSheetId="9">#REF!</x:definedName>
    <x:definedName name="bu18total90a">#REF!</x:definedName>
    <x:definedName name="bu18total91" localSheetId="9">#REF!</x:definedName>
    <x:definedName name="bu18total91">#REF!</x:definedName>
    <x:definedName name="bu18total91a" localSheetId="9">#REF!</x:definedName>
    <x:definedName name="bu18total91a">#REF!</x:definedName>
    <x:definedName name="bu18total92" localSheetId="9">#REF!</x:definedName>
    <x:definedName name="bu18total92">#REF!</x:definedName>
    <x:definedName name="bu18total92a" localSheetId="9">#REF!</x:definedName>
    <x:definedName name="bu18total92a">#REF!</x:definedName>
    <x:definedName name="bu18total93" localSheetId="9">#REF!</x:definedName>
    <x:definedName name="bu18total93">#REF!</x:definedName>
    <x:definedName name="bu18total93a" localSheetId="9">#REF!</x:definedName>
    <x:definedName name="bu18total93a">#REF!</x:definedName>
    <x:definedName name="bu18total94" localSheetId="9">#REF!</x:definedName>
    <x:definedName name="bu18total94">#REF!</x:definedName>
    <x:definedName name="bu18total94a" localSheetId="9">#REF!</x:definedName>
    <x:definedName name="bu18total94a">#REF!</x:definedName>
    <x:definedName name="bu18total95" localSheetId="9">#REF!</x:definedName>
    <x:definedName name="bu18total95">#REF!</x:definedName>
    <x:definedName name="bu18total95a" localSheetId="9">#REF!</x:definedName>
    <x:definedName name="bu18total95a">#REF!</x:definedName>
    <x:definedName name="bu18total96" localSheetId="9">#REF!</x:definedName>
    <x:definedName name="bu18total96">#REF!</x:definedName>
    <x:definedName name="bu18total96a" localSheetId="9">#REF!</x:definedName>
    <x:definedName name="bu18total96a">#REF!</x:definedName>
    <x:definedName name="bu18total97" localSheetId="9">#REF!</x:definedName>
    <x:definedName name="bu18total97">#REF!</x:definedName>
    <x:definedName name="bu18total97a" localSheetId="9">#REF!</x:definedName>
    <x:definedName name="bu18total97a">#REF!</x:definedName>
    <x:definedName name="bu18total98" localSheetId="9">#REF!</x:definedName>
    <x:definedName name="bu18total98">#REF!</x:definedName>
    <x:definedName name="bu18total98a" localSheetId="9">#REF!</x:definedName>
    <x:definedName name="bu18total98a">#REF!</x:definedName>
    <x:definedName name="bu18total99" localSheetId="17">#REF!</x:definedName>
    <x:definedName name="bu18total99">#REF!</x:definedName>
    <x:definedName name="bu18total99a" localSheetId="17">#REF!</x:definedName>
    <x:definedName name="bu18total99a">#REF!</x:definedName>
    <x:definedName name="bu19total100" localSheetId="17">#REF!</x:definedName>
    <x:definedName name="bu19total100">#REF!</x:definedName>
    <x:definedName name="bu19total100a">#REF!</x:definedName>
    <x:definedName name="bu19total101">#REF!</x:definedName>
    <x:definedName name="bu19total101a">#REF!</x:definedName>
    <x:definedName name="bu19total102">#REF!</x:definedName>
    <x:definedName name="bu19total102a">#REF!</x:definedName>
    <x:definedName name="bu19total103">#REF!</x:definedName>
    <x:definedName name="bu19total103a">#REF!</x:definedName>
    <x:definedName name="bu19total84" localSheetId="9">#REF!</x:definedName>
    <x:definedName name="bu19total84">#REF!</x:definedName>
    <x:definedName name="bu19total84a" localSheetId="9">#REF!</x:definedName>
    <x:definedName name="bu19total84a">#REF!</x:definedName>
    <x:definedName name="bu19total85" localSheetId="9">#REF!</x:definedName>
    <x:definedName name="bu19total85">#REF!</x:definedName>
    <x:definedName name="bu19total85a" localSheetId="9">#REF!</x:definedName>
    <x:definedName name="bu19total85a">#REF!</x:definedName>
    <x:definedName name="bu19total86" localSheetId="9">#REF!</x:definedName>
    <x:definedName name="bu19total86">#REF!</x:definedName>
    <x:definedName name="bu19total86a" localSheetId="9">#REF!</x:definedName>
    <x:definedName name="bu19total86a">#REF!</x:definedName>
    <x:definedName name="bu19total87" localSheetId="9">#REF!</x:definedName>
    <x:definedName name="bu19total87">#REF!</x:definedName>
    <x:definedName name="bu19total87a" localSheetId="9">#REF!</x:definedName>
    <x:definedName name="bu19total87a">#REF!</x:definedName>
    <x:definedName name="bu19total88" localSheetId="9">#REF!</x:definedName>
    <x:definedName name="bu19total88">#REF!</x:definedName>
    <x:definedName name="bu19total88a" localSheetId="9">#REF!</x:definedName>
    <x:definedName name="bu19total88a">#REF!</x:definedName>
    <x:definedName name="bu19total89" localSheetId="9">#REF!</x:definedName>
    <x:definedName name="bu19total89">#REF!</x:definedName>
    <x:definedName name="bu19total89a" localSheetId="9">#REF!</x:definedName>
    <x:definedName name="bu19total89a">#REF!</x:definedName>
    <x:definedName name="bu19total90" localSheetId="9">#REF!</x:definedName>
    <x:definedName name="bu19total90">#REF!</x:definedName>
    <x:definedName name="bu19total90a" localSheetId="9">#REF!</x:definedName>
    <x:definedName name="bu19total90a">#REF!</x:definedName>
    <x:definedName name="bu19total91" localSheetId="9">#REF!</x:definedName>
    <x:definedName name="bu19total91">#REF!</x:definedName>
    <x:definedName name="bu19total91a" localSheetId="9">#REF!</x:definedName>
    <x:definedName name="bu19total91a">#REF!</x:definedName>
    <x:definedName name="bu19total92" localSheetId="9">#REF!</x:definedName>
    <x:definedName name="bu19total92">#REF!</x:definedName>
    <x:definedName name="bu19total92a" localSheetId="9">#REF!</x:definedName>
    <x:definedName name="bu19total92a">#REF!</x:definedName>
    <x:definedName name="bu19total93" localSheetId="9">#REF!</x:definedName>
    <x:definedName name="bu19total93">#REF!</x:definedName>
    <x:definedName name="bu19total93a" localSheetId="9">#REF!</x:definedName>
    <x:definedName name="bu19total93a">#REF!</x:definedName>
    <x:definedName name="bu19total94" localSheetId="9">#REF!</x:definedName>
    <x:definedName name="bu19total94">#REF!</x:definedName>
    <x:definedName name="bu19total94a" localSheetId="9">#REF!</x:definedName>
    <x:definedName name="bu19total94a">#REF!</x:definedName>
    <x:definedName name="bu19total95" localSheetId="9">#REF!</x:definedName>
    <x:definedName name="bu19total95">#REF!</x:definedName>
    <x:definedName name="bu19total95a" localSheetId="9">#REF!</x:definedName>
    <x:definedName name="bu19total95a">#REF!</x:definedName>
    <x:definedName name="bu19total96" localSheetId="9">#REF!</x:definedName>
    <x:definedName name="bu19total96">#REF!</x:definedName>
    <x:definedName name="bu19total96a" localSheetId="9">#REF!</x:definedName>
    <x:definedName name="bu19total96a">#REF!</x:definedName>
    <x:definedName name="bu19total97" localSheetId="9">#REF!</x:definedName>
    <x:definedName name="bu19total97">#REF!</x:definedName>
    <x:definedName name="bu19total97a" localSheetId="9">#REF!</x:definedName>
    <x:definedName name="bu19total97a">#REF!</x:definedName>
    <x:definedName name="bu19total98" localSheetId="9">#REF!</x:definedName>
    <x:definedName name="bu19total98">#REF!</x:definedName>
    <x:definedName name="bu19total98a" localSheetId="9">#REF!</x:definedName>
    <x:definedName name="bu19total98a">#REF!</x:definedName>
    <x:definedName name="bu19total99" localSheetId="17">#REF!</x:definedName>
    <x:definedName name="bu19total99">#REF!</x:definedName>
    <x:definedName name="bu19total99a" localSheetId="17">#REF!</x:definedName>
    <x:definedName name="bu19total99a">#REF!</x:definedName>
    <x:definedName name="bu1total100" localSheetId="17">#REF!</x:definedName>
    <x:definedName name="bu1total100">#REF!</x:definedName>
    <x:definedName name="bu1total100a">#REF!</x:definedName>
    <x:definedName name="bu1total101">#REF!</x:definedName>
    <x:definedName name="bu1total101a">#REF!</x:definedName>
    <x:definedName name="bu1total102">#REF!</x:definedName>
    <x:definedName name="bu1total102a">#REF!</x:definedName>
    <x:definedName name="bu1total103">#REF!</x:definedName>
    <x:definedName name="bu1total103a">#REF!</x:definedName>
    <x:definedName name="bu1total84" localSheetId="9">#REF!</x:definedName>
    <x:definedName name="bu1total84">#REF!</x:definedName>
    <x:definedName name="bu1total84a" localSheetId="9">#REF!</x:definedName>
    <x:definedName name="bu1total84a">#REF!</x:definedName>
    <x:definedName name="bu1total85" localSheetId="9">#REF!</x:definedName>
    <x:definedName name="bu1total85">#REF!</x:definedName>
    <x:definedName name="bu1total85a" localSheetId="9">#REF!</x:definedName>
    <x:definedName name="bu1total85a">#REF!</x:definedName>
    <x:definedName name="bu1total86" localSheetId="9">#REF!</x:definedName>
    <x:definedName name="bu1total86">#REF!</x:definedName>
    <x:definedName name="bu1total86a" localSheetId="9">#REF!</x:definedName>
    <x:definedName name="bu1total86a">#REF!</x:definedName>
    <x:definedName name="bu1total87" localSheetId="9">#REF!</x:definedName>
    <x:definedName name="bu1total87">#REF!</x:definedName>
    <x:definedName name="bu1total87a" localSheetId="9">#REF!</x:definedName>
    <x:definedName name="bu1total87a">#REF!</x:definedName>
    <x:definedName name="bu1total88" localSheetId="9">#REF!</x:definedName>
    <x:definedName name="bu1total88">#REF!</x:definedName>
    <x:definedName name="bu1total88a" localSheetId="9">#REF!</x:definedName>
    <x:definedName name="bu1total88a">#REF!</x:definedName>
    <x:definedName name="bu1total89" localSheetId="9">#REF!</x:definedName>
    <x:definedName name="bu1total89">#REF!</x:definedName>
    <x:definedName name="bu1total89a" localSheetId="9">#REF!</x:definedName>
    <x:definedName name="bu1total89a">#REF!</x:definedName>
    <x:definedName name="bu1total90" localSheetId="9">#REF!</x:definedName>
    <x:definedName name="bu1total90">#REF!</x:definedName>
    <x:definedName name="bu1total90a" localSheetId="9">#REF!</x:definedName>
    <x:definedName name="bu1total90a">#REF!</x:definedName>
    <x:definedName name="bu1total91" localSheetId="9">#REF!</x:definedName>
    <x:definedName name="bu1total91">#REF!</x:definedName>
    <x:definedName name="bu1total91a" localSheetId="9">#REF!</x:definedName>
    <x:definedName name="bu1total91a">#REF!</x:definedName>
    <x:definedName name="bu1total92" localSheetId="9">#REF!</x:definedName>
    <x:definedName name="bu1total92">#REF!</x:definedName>
    <x:definedName name="bu1total92a" localSheetId="9">#REF!</x:definedName>
    <x:definedName name="bu1total92a">#REF!</x:definedName>
    <x:definedName name="bu1total93" localSheetId="9">#REF!</x:definedName>
    <x:definedName name="bu1total93">#REF!</x:definedName>
    <x:definedName name="bu1total93a" localSheetId="9">#REF!</x:definedName>
    <x:definedName name="bu1total93a">#REF!</x:definedName>
    <x:definedName name="bu1total94" localSheetId="9">#REF!</x:definedName>
    <x:definedName name="bu1total94">#REF!</x:definedName>
    <x:definedName name="bu1total94a" localSheetId="9">#REF!</x:definedName>
    <x:definedName name="bu1total94a">#REF!</x:definedName>
    <x:definedName name="bu1total95" localSheetId="9">#REF!</x:definedName>
    <x:definedName name="bu1total95">#REF!</x:definedName>
    <x:definedName name="bu1total95a" localSheetId="9">#REF!</x:definedName>
    <x:definedName name="bu1total95a">#REF!</x:definedName>
    <x:definedName name="bu1total96" localSheetId="9">#REF!</x:definedName>
    <x:definedName name="bu1total96">#REF!</x:definedName>
    <x:definedName name="bu1total96a" localSheetId="9">#REF!</x:definedName>
    <x:definedName name="bu1total96a">#REF!</x:definedName>
    <x:definedName name="bu1total97" localSheetId="9">#REF!</x:definedName>
    <x:definedName name="bu1total97">#REF!</x:definedName>
    <x:definedName name="bu1total97a" localSheetId="9">#REF!</x:definedName>
    <x:definedName name="bu1total97a">#REF!</x:definedName>
    <x:definedName name="bu1total98" localSheetId="9">#REF!</x:definedName>
    <x:definedName name="bu1total98">#REF!</x:definedName>
    <x:definedName name="bu1total98a" localSheetId="9">#REF!</x:definedName>
    <x:definedName name="bu1total98a">#REF!</x:definedName>
    <x:definedName name="bu1total99" localSheetId="17">#REF!</x:definedName>
    <x:definedName name="bu1total99">#REF!</x:definedName>
    <x:definedName name="bu1total99a" localSheetId="17">#REF!</x:definedName>
    <x:definedName name="bu1total99a">#REF!</x:definedName>
    <x:definedName name="bu20total100" localSheetId="17">#REF!</x:definedName>
    <x:definedName name="bu20total100">#REF!</x:definedName>
    <x:definedName name="bu20total100a">#REF!</x:definedName>
    <x:definedName name="bu20total101">#REF!</x:definedName>
    <x:definedName name="bu20total101a">#REF!</x:definedName>
    <x:definedName name="bu20total102">#REF!</x:definedName>
    <x:definedName name="bu20total102a">#REF!</x:definedName>
    <x:definedName name="bu20total103">#REF!</x:definedName>
    <x:definedName name="bu20total103a">#REF!</x:definedName>
    <x:definedName name="bu20total84" localSheetId="9">#REF!</x:definedName>
    <x:definedName name="bu20total84">#REF!</x:definedName>
    <x:definedName name="bu20total84a" localSheetId="9">#REF!</x:definedName>
    <x:definedName name="bu20total84a">#REF!</x:definedName>
    <x:definedName name="bu20total85" localSheetId="9">#REF!</x:definedName>
    <x:definedName name="bu20total85">#REF!</x:definedName>
    <x:definedName name="bu20total85a" localSheetId="9">#REF!</x:definedName>
    <x:definedName name="bu20total85a">#REF!</x:definedName>
    <x:definedName name="bu20total86" localSheetId="9">#REF!</x:definedName>
    <x:definedName name="bu20total86">#REF!</x:definedName>
    <x:definedName name="bu20total86a" localSheetId="9">#REF!</x:definedName>
    <x:definedName name="bu20total86a">#REF!</x:definedName>
    <x:definedName name="bu20total87" localSheetId="9">#REF!</x:definedName>
    <x:definedName name="bu20total87">#REF!</x:definedName>
    <x:definedName name="bu20total87a" localSheetId="9">#REF!</x:definedName>
    <x:definedName name="bu20total87a">#REF!</x:definedName>
    <x:definedName name="bu20total88" localSheetId="9">#REF!</x:definedName>
    <x:definedName name="bu20total88">#REF!</x:definedName>
    <x:definedName name="bu20total88a" localSheetId="9">#REF!</x:definedName>
    <x:definedName name="bu20total88a">#REF!</x:definedName>
    <x:definedName name="bu20total89" localSheetId="9">#REF!</x:definedName>
    <x:definedName name="bu20total89">#REF!</x:definedName>
    <x:definedName name="bu20total89a" localSheetId="9">#REF!</x:definedName>
    <x:definedName name="bu20total89a">#REF!</x:definedName>
    <x:definedName name="bu20total90" localSheetId="9">#REF!</x:definedName>
    <x:definedName name="bu20total90">#REF!</x:definedName>
    <x:definedName name="bu20total90a" localSheetId="9">#REF!</x:definedName>
    <x:definedName name="bu20total90a">#REF!</x:definedName>
    <x:definedName name="bu20total91" localSheetId="9">#REF!</x:definedName>
    <x:definedName name="bu20total91">#REF!</x:definedName>
    <x:definedName name="bu20total91a" localSheetId="9">#REF!</x:definedName>
    <x:definedName name="bu20total91a">#REF!</x:definedName>
    <x:definedName name="bu20total92" localSheetId="9">#REF!</x:definedName>
    <x:definedName name="bu20total92">#REF!</x:definedName>
    <x:definedName name="bu20total92a" localSheetId="9">#REF!</x:definedName>
    <x:definedName name="bu20total92a">#REF!</x:definedName>
    <x:definedName name="bu20total93" localSheetId="9">#REF!</x:definedName>
    <x:definedName name="bu20total93">#REF!</x:definedName>
    <x:definedName name="bu20total93a" localSheetId="9">#REF!</x:definedName>
    <x:definedName name="bu20total93a">#REF!</x:definedName>
    <x:definedName name="bu20total94" localSheetId="9">#REF!</x:definedName>
    <x:definedName name="bu20total94">#REF!</x:definedName>
    <x:definedName name="bu20total94a" localSheetId="9">#REF!</x:definedName>
    <x:definedName name="bu20total94a">#REF!</x:definedName>
    <x:definedName name="bu20total95" localSheetId="9">#REF!</x:definedName>
    <x:definedName name="bu20total95">#REF!</x:definedName>
    <x:definedName name="bu20total95a" localSheetId="9">#REF!</x:definedName>
    <x:definedName name="bu20total95a">#REF!</x:definedName>
    <x:definedName name="bu20total96" localSheetId="9">#REF!</x:definedName>
    <x:definedName name="bu20total96">#REF!</x:definedName>
    <x:definedName name="bu20total96a" localSheetId="9">#REF!</x:definedName>
    <x:definedName name="bu20total96a">#REF!</x:definedName>
    <x:definedName name="bu20total97" localSheetId="9">#REF!</x:definedName>
    <x:definedName name="bu20total97">#REF!</x:definedName>
    <x:definedName name="bu20total97a" localSheetId="9">#REF!</x:definedName>
    <x:definedName name="bu20total97a">#REF!</x:definedName>
    <x:definedName name="bu20total98" localSheetId="9">#REF!</x:definedName>
    <x:definedName name="bu20total98">#REF!</x:definedName>
    <x:definedName name="bu20total98a" localSheetId="9">#REF!</x:definedName>
    <x:definedName name="bu20total98a">#REF!</x:definedName>
    <x:definedName name="bu20total99" localSheetId="17">#REF!</x:definedName>
    <x:definedName name="bu20total99">#REF!</x:definedName>
    <x:definedName name="bu20total99a" localSheetId="17">#REF!</x:definedName>
    <x:definedName name="bu20total99a">#REF!</x:definedName>
    <x:definedName name="bu21total100" localSheetId="17">#REF!</x:definedName>
    <x:definedName name="bu21total100">#REF!</x:definedName>
    <x:definedName name="bu21total100a">#REF!</x:definedName>
    <x:definedName name="bu21total101">#REF!</x:definedName>
    <x:definedName name="bu21total101a">#REF!</x:definedName>
    <x:definedName name="bu21total102">#REF!</x:definedName>
    <x:definedName name="bu21total102a">#REF!</x:definedName>
    <x:definedName name="bu21total103">#REF!</x:definedName>
    <x:definedName name="bu21total103a">#REF!</x:definedName>
    <x:definedName name="bu21total84" localSheetId="9">#REF!</x:definedName>
    <x:definedName name="bu21total84">#REF!</x:definedName>
    <x:definedName name="bu21total84a" localSheetId="9">#REF!</x:definedName>
    <x:definedName name="bu21total84a">#REF!</x:definedName>
    <x:definedName name="bu21total85" localSheetId="9">#REF!</x:definedName>
    <x:definedName name="bu21total85">#REF!</x:definedName>
    <x:definedName name="bu21total85a" localSheetId="9">#REF!</x:definedName>
    <x:definedName name="bu21total85a">#REF!</x:definedName>
    <x:definedName name="bu21total86" localSheetId="9">#REF!</x:definedName>
    <x:definedName name="bu21total86">#REF!</x:definedName>
    <x:definedName name="bu21total86a" localSheetId="9">#REF!</x:definedName>
    <x:definedName name="bu21total86a">#REF!</x:definedName>
    <x:definedName name="bu21total87" localSheetId="9">#REF!</x:definedName>
    <x:definedName name="bu21total87">#REF!</x:definedName>
    <x:definedName name="bu21total87a" localSheetId="9">#REF!</x:definedName>
    <x:definedName name="bu21total87a">#REF!</x:definedName>
    <x:definedName name="bu21total88" localSheetId="9">#REF!</x:definedName>
    <x:definedName name="bu21total88">#REF!</x:definedName>
    <x:definedName name="bu21total88a" localSheetId="9">#REF!</x:definedName>
    <x:definedName name="bu21total88a">#REF!</x:definedName>
    <x:definedName name="bu21total89" localSheetId="9">#REF!</x:definedName>
    <x:definedName name="bu21total89">#REF!</x:definedName>
    <x:definedName name="bu21total89a" localSheetId="9">#REF!</x:definedName>
    <x:definedName name="bu21total89a">#REF!</x:definedName>
    <x:definedName name="bu21total90" localSheetId="9">#REF!</x:definedName>
    <x:definedName name="bu21total90">#REF!</x:definedName>
    <x:definedName name="bu21total90a" localSheetId="9">#REF!</x:definedName>
    <x:definedName name="bu21total90a">#REF!</x:definedName>
    <x:definedName name="bu21total91" localSheetId="9">#REF!</x:definedName>
    <x:definedName name="bu21total91">#REF!</x:definedName>
    <x:definedName name="bu21total91a" localSheetId="9">#REF!</x:definedName>
    <x:definedName name="bu21total91a">#REF!</x:definedName>
    <x:definedName name="bu21total92" localSheetId="9">#REF!</x:definedName>
    <x:definedName name="bu21total92">#REF!</x:definedName>
    <x:definedName name="bu21total92a" localSheetId="9">#REF!</x:definedName>
    <x:definedName name="bu21total92a">#REF!</x:definedName>
    <x:definedName name="bu21total93" localSheetId="9">#REF!</x:definedName>
    <x:definedName name="bu21total93">#REF!</x:definedName>
    <x:definedName name="bu21total93a" localSheetId="9">#REF!</x:definedName>
    <x:definedName name="bu21total93a">#REF!</x:definedName>
    <x:definedName name="bu21total94" localSheetId="9">#REF!</x:definedName>
    <x:definedName name="bu21total94">#REF!</x:definedName>
    <x:definedName name="bu21total94a" localSheetId="9">#REF!</x:definedName>
    <x:definedName name="bu21total94a">#REF!</x:definedName>
    <x:definedName name="bu21total95" localSheetId="9">#REF!</x:definedName>
    <x:definedName name="bu21total95">#REF!</x:definedName>
    <x:definedName name="bu21total95a" localSheetId="9">#REF!</x:definedName>
    <x:definedName name="bu21total95a">#REF!</x:definedName>
    <x:definedName name="bu21total96" localSheetId="9">#REF!</x:definedName>
    <x:definedName name="bu21total96">#REF!</x:definedName>
    <x:definedName name="bu21total96a" localSheetId="9">#REF!</x:definedName>
    <x:definedName name="bu21total96a">#REF!</x:definedName>
    <x:definedName name="bu21total97" localSheetId="9">#REF!</x:definedName>
    <x:definedName name="bu21total97">#REF!</x:definedName>
    <x:definedName name="bu21total97a" localSheetId="9">#REF!</x:definedName>
    <x:definedName name="bu21total97a">#REF!</x:definedName>
    <x:definedName name="bu21total98" localSheetId="9">#REF!</x:definedName>
    <x:definedName name="bu21total98">#REF!</x:definedName>
    <x:definedName name="bu21total98a" localSheetId="9">#REF!</x:definedName>
    <x:definedName name="bu21total98a">#REF!</x:definedName>
    <x:definedName name="bu21total99" localSheetId="17">#REF!</x:definedName>
    <x:definedName name="bu21total99">#REF!</x:definedName>
    <x:definedName name="bu21total99a" localSheetId="17">#REF!</x:definedName>
    <x:definedName name="bu21total99a">#REF!</x:definedName>
    <x:definedName name="bu22total100" localSheetId="17">#REF!</x:definedName>
    <x:definedName name="bu22total100">#REF!</x:definedName>
    <x:definedName name="bu22total100a">#REF!</x:definedName>
    <x:definedName name="bu22total101">#REF!</x:definedName>
    <x:definedName name="bu22total101a">#REF!</x:definedName>
    <x:definedName name="bu22total102">#REF!</x:definedName>
    <x:definedName name="bu22total102a">#REF!</x:definedName>
    <x:definedName name="bu22total103">#REF!</x:definedName>
    <x:definedName name="bu22total103a">#REF!</x:definedName>
    <x:definedName name="bu22total84" localSheetId="9">#REF!</x:definedName>
    <x:definedName name="bu22total84">#REF!</x:definedName>
    <x:definedName name="bu22total84a" localSheetId="9">#REF!</x:definedName>
    <x:definedName name="bu22total84a">#REF!</x:definedName>
    <x:definedName name="bu22total85" localSheetId="9">#REF!</x:definedName>
    <x:definedName name="bu22total85">#REF!</x:definedName>
    <x:definedName name="bu22total85a" localSheetId="9">#REF!</x:definedName>
    <x:definedName name="bu22total85a">#REF!</x:definedName>
    <x:definedName name="bu22total86" localSheetId="9">#REF!</x:definedName>
    <x:definedName name="bu22total86">#REF!</x:definedName>
    <x:definedName name="bu22total86a" localSheetId="9">#REF!</x:definedName>
    <x:definedName name="bu22total86a">#REF!</x:definedName>
    <x:definedName name="bu22total87" localSheetId="9">#REF!</x:definedName>
    <x:definedName name="bu22total87">#REF!</x:definedName>
    <x:definedName name="bu22total87a" localSheetId="9">#REF!</x:definedName>
    <x:definedName name="bu22total87a">#REF!</x:definedName>
    <x:definedName name="bu22total88" localSheetId="9">#REF!</x:definedName>
    <x:definedName name="bu22total88">#REF!</x:definedName>
    <x:definedName name="bu22total88a" localSheetId="9">#REF!</x:definedName>
    <x:definedName name="bu22total88a">#REF!</x:definedName>
    <x:definedName name="bu22total89" localSheetId="9">#REF!</x:definedName>
    <x:definedName name="bu22total89">#REF!</x:definedName>
    <x:definedName name="bu22total89a" localSheetId="9">#REF!</x:definedName>
    <x:definedName name="bu22total89a">#REF!</x:definedName>
    <x:definedName name="bu22total90" localSheetId="9">#REF!</x:definedName>
    <x:definedName name="bu22total90">#REF!</x:definedName>
    <x:definedName name="bu22total90a" localSheetId="9">#REF!</x:definedName>
    <x:definedName name="bu22total90a">#REF!</x:definedName>
    <x:definedName name="bu22total91" localSheetId="9">#REF!</x:definedName>
    <x:definedName name="bu22total91">#REF!</x:definedName>
    <x:definedName name="bu22total91a" localSheetId="9">#REF!</x:definedName>
    <x:definedName name="bu22total91a">#REF!</x:definedName>
    <x:definedName name="bu22total92" localSheetId="9">#REF!</x:definedName>
    <x:definedName name="bu22total92">#REF!</x:definedName>
    <x:definedName name="bu22total92a" localSheetId="9">#REF!</x:definedName>
    <x:definedName name="bu22total92a">#REF!</x:definedName>
    <x:definedName name="bu22total93" localSheetId="9">#REF!</x:definedName>
    <x:definedName name="bu22total93">#REF!</x:definedName>
    <x:definedName name="bu22total93a" localSheetId="9">#REF!</x:definedName>
    <x:definedName name="bu22total93a">#REF!</x:definedName>
    <x:definedName name="bu22total94" localSheetId="9">#REF!</x:definedName>
    <x:definedName name="bu22total94">#REF!</x:definedName>
    <x:definedName name="bu22total94a" localSheetId="9">#REF!</x:definedName>
    <x:definedName name="bu22total94a">#REF!</x:definedName>
    <x:definedName name="bu22total95" localSheetId="9">#REF!</x:definedName>
    <x:definedName name="bu22total95">#REF!</x:definedName>
    <x:definedName name="bu22total95a" localSheetId="9">#REF!</x:definedName>
    <x:definedName name="bu22total95a">#REF!</x:definedName>
    <x:definedName name="bu22total96" localSheetId="9">#REF!</x:definedName>
    <x:definedName name="bu22total96">#REF!</x:definedName>
    <x:definedName name="bu22total96a" localSheetId="9">#REF!</x:definedName>
    <x:definedName name="bu22total96a">#REF!</x:definedName>
    <x:definedName name="bu22total97" localSheetId="9">#REF!</x:definedName>
    <x:definedName name="bu22total97">#REF!</x:definedName>
    <x:definedName name="bu22total97a" localSheetId="9">#REF!</x:definedName>
    <x:definedName name="bu22total97a">#REF!</x:definedName>
    <x:definedName name="bu22total98" localSheetId="9">#REF!</x:definedName>
    <x:definedName name="bu22total98">#REF!</x:definedName>
    <x:definedName name="bu22total98a" localSheetId="9">#REF!</x:definedName>
    <x:definedName name="bu22total98a">#REF!</x:definedName>
    <x:definedName name="bu22total99" localSheetId="17">#REF!</x:definedName>
    <x:definedName name="bu22total99">#REF!</x:definedName>
    <x:definedName name="bu22total99a" localSheetId="17">#REF!</x:definedName>
    <x:definedName name="bu22total99a">#REF!</x:definedName>
    <x:definedName name="bu23total100" localSheetId="17">#REF!</x:definedName>
    <x:definedName name="bu23total100">#REF!</x:definedName>
    <x:definedName name="bu23total100a">#REF!</x:definedName>
    <x:definedName name="bu23total101">#REF!</x:definedName>
    <x:definedName name="bu23total101a">#REF!</x:definedName>
    <x:definedName name="bu23total102">#REF!</x:definedName>
    <x:definedName name="bu23total102a">#REF!</x:definedName>
    <x:definedName name="bu23total103">#REF!</x:definedName>
    <x:definedName name="bu23total103a">#REF!</x:definedName>
    <x:definedName name="bu23total84" localSheetId="9">#REF!</x:definedName>
    <x:definedName name="bu23total84">#REF!</x:definedName>
    <x:definedName name="bu23total84a" localSheetId="9">#REF!</x:definedName>
    <x:definedName name="bu23total84a">#REF!</x:definedName>
    <x:definedName name="bu23total85" localSheetId="9">#REF!</x:definedName>
    <x:definedName name="bu23total85">#REF!</x:definedName>
    <x:definedName name="bu23total85a" localSheetId="9">#REF!</x:definedName>
    <x:definedName name="bu23total85a">#REF!</x:definedName>
    <x:definedName name="bu23total86" localSheetId="9">#REF!</x:definedName>
    <x:definedName name="bu23total86">#REF!</x:definedName>
    <x:definedName name="bu23total86a" localSheetId="9">#REF!</x:definedName>
    <x:definedName name="bu23total86a">#REF!</x:definedName>
    <x:definedName name="bu23total87" localSheetId="9">#REF!</x:definedName>
    <x:definedName name="bu23total87">#REF!</x:definedName>
    <x:definedName name="bu23total87a" localSheetId="9">#REF!</x:definedName>
    <x:definedName name="bu23total87a">#REF!</x:definedName>
    <x:definedName name="bu23total88" localSheetId="9">#REF!</x:definedName>
    <x:definedName name="bu23total88">#REF!</x:definedName>
    <x:definedName name="bu23total88a" localSheetId="9">#REF!</x:definedName>
    <x:definedName name="bu23total88a">#REF!</x:definedName>
    <x:definedName name="bu23total89" localSheetId="9">#REF!</x:definedName>
    <x:definedName name="bu23total89">#REF!</x:definedName>
    <x:definedName name="bu23total89a" localSheetId="9">#REF!</x:definedName>
    <x:definedName name="bu23total89a">#REF!</x:definedName>
    <x:definedName name="bu23total90" localSheetId="9">#REF!</x:definedName>
    <x:definedName name="bu23total90">#REF!</x:definedName>
    <x:definedName name="bu23total90a" localSheetId="9">#REF!</x:definedName>
    <x:definedName name="bu23total90a">#REF!</x:definedName>
    <x:definedName name="bu23total91" localSheetId="9">#REF!</x:definedName>
    <x:definedName name="bu23total91">#REF!</x:definedName>
    <x:definedName name="bu23total91a" localSheetId="9">#REF!</x:definedName>
    <x:definedName name="bu23total91a">#REF!</x:definedName>
    <x:definedName name="bu23total92" localSheetId="9">#REF!</x:definedName>
    <x:definedName name="bu23total92">#REF!</x:definedName>
    <x:definedName name="bu23total92a" localSheetId="9">#REF!</x:definedName>
    <x:definedName name="bu23total92a">#REF!</x:definedName>
    <x:definedName name="bu23total93" localSheetId="9">#REF!</x:definedName>
    <x:definedName name="bu23total93">#REF!</x:definedName>
    <x:definedName name="bu23total93a" localSheetId="9">#REF!</x:definedName>
    <x:definedName name="bu23total93a">#REF!</x:definedName>
    <x:definedName name="bu23total94" localSheetId="9">#REF!</x:definedName>
    <x:definedName name="bu23total94">#REF!</x:definedName>
    <x:definedName name="bu23total94a" localSheetId="9">#REF!</x:definedName>
    <x:definedName name="bu23total94a">#REF!</x:definedName>
    <x:definedName name="bu23total95" localSheetId="9">#REF!</x:definedName>
    <x:definedName name="bu23total95">#REF!</x:definedName>
    <x:definedName name="bu23total95a" localSheetId="9">#REF!</x:definedName>
    <x:definedName name="bu23total95a">#REF!</x:definedName>
    <x:definedName name="bu23total96" localSheetId="9">#REF!</x:definedName>
    <x:definedName name="bu23total96">#REF!</x:definedName>
    <x:definedName name="bu23total96a" localSheetId="9">#REF!</x:definedName>
    <x:definedName name="bu23total96a">#REF!</x:definedName>
    <x:definedName name="bu23total97" localSheetId="9">#REF!</x:definedName>
    <x:definedName name="bu23total97">#REF!</x:definedName>
    <x:definedName name="bu23total97a" localSheetId="9">#REF!</x:definedName>
    <x:definedName name="bu23total97a">#REF!</x:definedName>
    <x:definedName name="bu23total98" localSheetId="9">#REF!</x:definedName>
    <x:definedName name="bu23total98">#REF!</x:definedName>
    <x:definedName name="bu23total98a" localSheetId="9">#REF!</x:definedName>
    <x:definedName name="bu23total98a">#REF!</x:definedName>
    <x:definedName name="bu23total99" localSheetId="17">#REF!</x:definedName>
    <x:definedName name="bu23total99">#REF!</x:definedName>
    <x:definedName name="bu23total99a" localSheetId="17">#REF!</x:definedName>
    <x:definedName name="bu23total99a">#REF!</x:definedName>
    <x:definedName name="bu2total100" localSheetId="17">#REF!</x:definedName>
    <x:definedName name="bu2total100">#REF!</x:definedName>
    <x:definedName name="bu2total100a">#REF!</x:definedName>
    <x:definedName name="bu2total101">#REF!</x:definedName>
    <x:definedName name="bu2total101a">#REF!</x:definedName>
    <x:definedName name="bu2total102">#REF!</x:definedName>
    <x:definedName name="bu2total102a">#REF!</x:definedName>
    <x:definedName name="bu2total103">#REF!</x:definedName>
    <x:definedName name="bu2total103a">#REF!</x:definedName>
    <x:definedName name="bu2total84" localSheetId="9">#REF!</x:definedName>
    <x:definedName name="bu2total84">#REF!</x:definedName>
    <x:definedName name="bu2total84a" localSheetId="9">#REF!</x:definedName>
    <x:definedName name="bu2total84a">#REF!</x:definedName>
    <x:definedName name="bu2total85" localSheetId="9">#REF!</x:definedName>
    <x:definedName name="bu2total85">#REF!</x:definedName>
    <x:definedName name="bu2total85a" localSheetId="9">#REF!</x:definedName>
    <x:definedName name="bu2total85a">#REF!</x:definedName>
    <x:definedName name="bu2total86" localSheetId="9">#REF!</x:definedName>
    <x:definedName name="bu2total86">#REF!</x:definedName>
    <x:definedName name="bu2total86a" localSheetId="9">#REF!</x:definedName>
    <x:definedName name="bu2total86a">#REF!</x:definedName>
    <x:definedName name="bu2total87" localSheetId="9">#REF!</x:definedName>
    <x:definedName name="bu2total87">#REF!</x:definedName>
    <x:definedName name="bu2total87a" localSheetId="9">#REF!</x:definedName>
    <x:definedName name="bu2total87a">#REF!</x:definedName>
    <x:definedName name="bu2total88" localSheetId="9">#REF!</x:definedName>
    <x:definedName name="bu2total88">#REF!</x:definedName>
    <x:definedName name="bu2total88a" localSheetId="9">#REF!</x:definedName>
    <x:definedName name="bu2total88a">#REF!</x:definedName>
    <x:definedName name="bu2total89" localSheetId="9">#REF!</x:definedName>
    <x:definedName name="bu2total89">#REF!</x:definedName>
    <x:definedName name="bu2total89a" localSheetId="9">#REF!</x:definedName>
    <x:definedName name="bu2total89a">#REF!</x:definedName>
    <x:definedName name="bu2total90" localSheetId="9">#REF!</x:definedName>
    <x:definedName name="bu2total90">#REF!</x:definedName>
    <x:definedName name="bu2total90a" localSheetId="9">#REF!</x:definedName>
    <x:definedName name="bu2total90a">#REF!</x:definedName>
    <x:definedName name="bu2total91" localSheetId="9">#REF!</x:definedName>
    <x:definedName name="bu2total91">#REF!</x:definedName>
    <x:definedName name="bu2total91a" localSheetId="9">#REF!</x:definedName>
    <x:definedName name="bu2total91a">#REF!</x:definedName>
    <x:definedName name="bu2total92" localSheetId="9">#REF!</x:definedName>
    <x:definedName name="bu2total92">#REF!</x:definedName>
    <x:definedName name="bu2total92a" localSheetId="9">#REF!</x:definedName>
    <x:definedName name="bu2total92a">#REF!</x:definedName>
    <x:definedName name="bu2total93" localSheetId="9">#REF!</x:definedName>
    <x:definedName name="bu2total93">#REF!</x:definedName>
    <x:definedName name="bu2total93a" localSheetId="9">#REF!</x:definedName>
    <x:definedName name="bu2total93a">#REF!</x:definedName>
    <x:definedName name="bu2total94" localSheetId="9">#REF!</x:definedName>
    <x:definedName name="bu2total94">#REF!</x:definedName>
    <x:definedName name="bu2total94a" localSheetId="9">#REF!</x:definedName>
    <x:definedName name="bu2total94a">#REF!</x:definedName>
    <x:definedName name="bu2total95" localSheetId="9">#REF!</x:definedName>
    <x:definedName name="bu2total95">#REF!</x:definedName>
    <x:definedName name="bu2total95a" localSheetId="9">#REF!</x:definedName>
    <x:definedName name="bu2total95a">#REF!</x:definedName>
    <x:definedName name="bu2total96" localSheetId="9">#REF!</x:definedName>
    <x:definedName name="bu2total96">#REF!</x:definedName>
    <x:definedName name="bu2total96a" localSheetId="9">#REF!</x:definedName>
    <x:definedName name="bu2total96a">#REF!</x:definedName>
    <x:definedName name="bu2total97" localSheetId="9">#REF!</x:definedName>
    <x:definedName name="bu2total97">#REF!</x:definedName>
    <x:definedName name="bu2total97a" localSheetId="9">#REF!</x:definedName>
    <x:definedName name="bu2total97a">#REF!</x:definedName>
    <x:definedName name="bu2total98" localSheetId="9">#REF!</x:definedName>
    <x:definedName name="bu2total98">#REF!</x:definedName>
    <x:definedName name="bu2total98a" localSheetId="9">#REF!</x:definedName>
    <x:definedName name="bu2total98a">#REF!</x:definedName>
    <x:definedName name="bu2total99" localSheetId="17">#REF!</x:definedName>
    <x:definedName name="bu2total99">#REF!</x:definedName>
    <x:definedName name="bu2total99a" localSheetId="17">#REF!</x:definedName>
    <x:definedName name="bu2total99a">#REF!</x:definedName>
    <x:definedName name="bu3total100" localSheetId="17">#REF!</x:definedName>
    <x:definedName name="bu3total100">#REF!</x:definedName>
    <x:definedName name="bu3total100a">#REF!</x:definedName>
    <x:definedName name="bu3total101">#REF!</x:definedName>
    <x:definedName name="bu3total101a">#REF!</x:definedName>
    <x:definedName name="bu3total102">#REF!</x:definedName>
    <x:definedName name="bu3total102a">#REF!</x:definedName>
    <x:definedName name="bu3total103">#REF!</x:definedName>
    <x:definedName name="bu3total103a">#REF!</x:definedName>
    <x:definedName name="bu3total84" localSheetId="9">#REF!</x:definedName>
    <x:definedName name="bu3total84">#REF!</x:definedName>
    <x:definedName name="bu3total84a" localSheetId="9">#REF!</x:definedName>
    <x:definedName name="bu3total84a">#REF!</x:definedName>
    <x:definedName name="bu3total85" localSheetId="9">#REF!</x:definedName>
    <x:definedName name="bu3total85">#REF!</x:definedName>
    <x:definedName name="bu3total85a" localSheetId="9">#REF!</x:definedName>
    <x:definedName name="bu3total85a">#REF!</x:definedName>
    <x:definedName name="bu3total86" localSheetId="9">#REF!</x:definedName>
    <x:definedName name="bu3total86">#REF!</x:definedName>
    <x:definedName name="bu3total86a" localSheetId="9">#REF!</x:definedName>
    <x:definedName name="bu3total86a">#REF!</x:definedName>
    <x:definedName name="bu3total87" localSheetId="9">#REF!</x:definedName>
    <x:definedName name="bu3total87">#REF!</x:definedName>
    <x:definedName name="bu3total87a" localSheetId="9">#REF!</x:definedName>
    <x:definedName name="bu3total87a">#REF!</x:definedName>
    <x:definedName name="bu3total88" localSheetId="9">#REF!</x:definedName>
    <x:definedName name="bu3total88">#REF!</x:definedName>
    <x:definedName name="bu3total88a" localSheetId="9">#REF!</x:definedName>
    <x:definedName name="bu3total88a">#REF!</x:definedName>
    <x:definedName name="bu3total89" localSheetId="9">#REF!</x:definedName>
    <x:definedName name="bu3total89">#REF!</x:definedName>
    <x:definedName name="bu3total89a" localSheetId="9">#REF!</x:definedName>
    <x:definedName name="bu3total89a">#REF!</x:definedName>
    <x:definedName name="bu3total90" localSheetId="9">#REF!</x:definedName>
    <x:definedName name="bu3total90">#REF!</x:definedName>
    <x:definedName name="bu3total90a" localSheetId="9">#REF!</x:definedName>
    <x:definedName name="bu3total90a">#REF!</x:definedName>
    <x:definedName name="bu3total91" localSheetId="9">#REF!</x:definedName>
    <x:definedName name="bu3total91">#REF!</x:definedName>
    <x:definedName name="bu3total91a" localSheetId="9">#REF!</x:definedName>
    <x:definedName name="bu3total91a">#REF!</x:definedName>
    <x:definedName name="bu3total92" localSheetId="9">#REF!</x:definedName>
    <x:definedName name="bu3total92">#REF!</x:definedName>
    <x:definedName name="bu3total92a" localSheetId="9">#REF!</x:definedName>
    <x:definedName name="bu3total92a">#REF!</x:definedName>
    <x:definedName name="bu3total93" localSheetId="9">#REF!</x:definedName>
    <x:definedName name="bu3total93">#REF!</x:definedName>
    <x:definedName name="bu3total93a" localSheetId="9">#REF!</x:definedName>
    <x:definedName name="bu3total93a">#REF!</x:definedName>
    <x:definedName name="bu3total94" localSheetId="9">#REF!</x:definedName>
    <x:definedName name="bu3total94">#REF!</x:definedName>
    <x:definedName name="bu3total94a" localSheetId="9">#REF!</x:definedName>
    <x:definedName name="bu3total94a">#REF!</x:definedName>
    <x:definedName name="bu3total95" localSheetId="9">#REF!</x:definedName>
    <x:definedName name="bu3total95">#REF!</x:definedName>
    <x:definedName name="bu3total95a" localSheetId="9">#REF!</x:definedName>
    <x:definedName name="bu3total95a">#REF!</x:definedName>
    <x:definedName name="bu3total96" localSheetId="9">#REF!</x:definedName>
    <x:definedName name="bu3total96">#REF!</x:definedName>
    <x:definedName name="bu3total96a" localSheetId="9">#REF!</x:definedName>
    <x:definedName name="bu3total96a">#REF!</x:definedName>
    <x:definedName name="bu3total97" localSheetId="9">#REF!</x:definedName>
    <x:definedName name="bu3total97">#REF!</x:definedName>
    <x:definedName name="bu3total97a" localSheetId="9">#REF!</x:definedName>
    <x:definedName name="bu3total97a">#REF!</x:definedName>
    <x:definedName name="bu3total98" localSheetId="9">#REF!</x:definedName>
    <x:definedName name="bu3total98">#REF!</x:definedName>
    <x:definedName name="bu3total98a" localSheetId="9">#REF!</x:definedName>
    <x:definedName name="bu3total98a">#REF!</x:definedName>
    <x:definedName name="bu3total99" localSheetId="17">#REF!</x:definedName>
    <x:definedName name="bu3total99">#REF!</x:definedName>
    <x:definedName name="bu3total99a" localSheetId="17">#REF!</x:definedName>
    <x:definedName name="bu3total99a">#REF!</x:definedName>
    <x:definedName name="bu4total100" localSheetId="17">#REF!</x:definedName>
    <x:definedName name="bu4total100">#REF!</x:definedName>
    <x:definedName name="bu4total100a">#REF!</x:definedName>
    <x:definedName name="bu4total101">#REF!</x:definedName>
    <x:definedName name="bu4total101a">#REF!</x:definedName>
    <x:definedName name="bu4total102">#REF!</x:definedName>
    <x:definedName name="bu4total102a">#REF!</x:definedName>
    <x:definedName name="bu4total103">#REF!</x:definedName>
    <x:definedName name="bu4total103a">#REF!</x:definedName>
    <x:definedName name="bu4total84" localSheetId="9">#REF!</x:definedName>
    <x:definedName name="bu4total84">#REF!</x:definedName>
    <x:definedName name="bu4total84a" localSheetId="9">#REF!</x:definedName>
    <x:definedName name="bu4total84a">#REF!</x:definedName>
    <x:definedName name="bu4total85" localSheetId="9">#REF!</x:definedName>
    <x:definedName name="bu4total85">#REF!</x:definedName>
    <x:definedName name="bu4total85a" localSheetId="9">#REF!</x:definedName>
    <x:definedName name="bu4total85a">#REF!</x:definedName>
    <x:definedName name="bu4total86" localSheetId="9">#REF!</x:definedName>
    <x:definedName name="bu4total86">#REF!</x:definedName>
    <x:definedName name="bu4total86a" localSheetId="9">#REF!</x:definedName>
    <x:definedName name="bu4total86a">#REF!</x:definedName>
    <x:definedName name="bu4total87" localSheetId="9">#REF!</x:definedName>
    <x:definedName name="bu4total87">#REF!</x:definedName>
    <x:definedName name="bu4total87a" localSheetId="9">#REF!</x:definedName>
    <x:definedName name="bu4total87a">#REF!</x:definedName>
    <x:definedName name="bu4total88" localSheetId="9">#REF!</x:definedName>
    <x:definedName name="bu4total88">#REF!</x:definedName>
    <x:definedName name="bu4total88a" localSheetId="9">#REF!</x:definedName>
    <x:definedName name="bu4total88a">#REF!</x:definedName>
    <x:definedName name="bu4total89" localSheetId="9">#REF!</x:definedName>
    <x:definedName name="bu4total89">#REF!</x:definedName>
    <x:definedName name="bu4total89a" localSheetId="9">#REF!</x:definedName>
    <x:definedName name="bu4total89a">#REF!</x:definedName>
    <x:definedName name="bu4total90" localSheetId="9">#REF!</x:definedName>
    <x:definedName name="bu4total90">#REF!</x:definedName>
    <x:definedName name="bu4total90a" localSheetId="9">#REF!</x:definedName>
    <x:definedName name="bu4total90a">#REF!</x:definedName>
    <x:definedName name="bu4total91" localSheetId="9">#REF!</x:definedName>
    <x:definedName name="bu4total91">#REF!</x:definedName>
    <x:definedName name="bu4total91a" localSheetId="9">#REF!</x:definedName>
    <x:definedName name="bu4total91a">#REF!</x:definedName>
    <x:definedName name="bu4total92" localSheetId="9">#REF!</x:definedName>
    <x:definedName name="bu4total92">#REF!</x:definedName>
    <x:definedName name="bu4total92a" localSheetId="9">#REF!</x:definedName>
    <x:definedName name="bu4total92a">#REF!</x:definedName>
    <x:definedName name="bu4total93" localSheetId="9">#REF!</x:definedName>
    <x:definedName name="bu4total93">#REF!</x:definedName>
    <x:definedName name="bu4total93a" localSheetId="9">#REF!</x:definedName>
    <x:definedName name="bu4total93a">#REF!</x:definedName>
    <x:definedName name="bu4total94" localSheetId="9">#REF!</x:definedName>
    <x:definedName name="bu4total94">#REF!</x:definedName>
    <x:definedName name="bu4total94a" localSheetId="9">#REF!</x:definedName>
    <x:definedName name="bu4total94a">#REF!</x:definedName>
    <x:definedName name="bu4total95" localSheetId="9">#REF!</x:definedName>
    <x:definedName name="bu4total95">#REF!</x:definedName>
    <x:definedName name="bu4total95a" localSheetId="9">#REF!</x:definedName>
    <x:definedName name="bu4total95a">#REF!</x:definedName>
    <x:definedName name="bu4total96" localSheetId="9">#REF!</x:definedName>
    <x:definedName name="bu4total96">#REF!</x:definedName>
    <x:definedName name="bu4total96a" localSheetId="9">#REF!</x:definedName>
    <x:definedName name="bu4total96a">#REF!</x:definedName>
    <x:definedName name="bu4total97" localSheetId="9">#REF!</x:definedName>
    <x:definedName name="bu4total97">#REF!</x:definedName>
    <x:definedName name="bu4total97a" localSheetId="9">#REF!</x:definedName>
    <x:definedName name="bu4total97a">#REF!</x:definedName>
    <x:definedName name="bu4total98" localSheetId="9">#REF!</x:definedName>
    <x:definedName name="bu4total98">#REF!</x:definedName>
    <x:definedName name="bu4total98a" localSheetId="9">#REF!</x:definedName>
    <x:definedName name="bu4total98a">#REF!</x:definedName>
    <x:definedName name="bu4total99" localSheetId="17">#REF!</x:definedName>
    <x:definedName name="bu4total99">#REF!</x:definedName>
    <x:definedName name="bu4total99a" localSheetId="17">#REF!</x:definedName>
    <x:definedName name="bu4total99a">#REF!</x:definedName>
    <x:definedName name="bu5total100" localSheetId="17">#REF!</x:definedName>
    <x:definedName name="bu5total100">#REF!</x:definedName>
    <x:definedName name="bu5total100a">#REF!</x:definedName>
    <x:definedName name="bu5total101">#REF!</x:definedName>
    <x:definedName name="bu5total101a">#REF!</x:definedName>
    <x:definedName name="bu5total102">#REF!</x:definedName>
    <x:definedName name="bu5total102a">#REF!</x:definedName>
    <x:definedName name="bu5total103">#REF!</x:definedName>
    <x:definedName name="bu5total103a">#REF!</x:definedName>
    <x:definedName name="bu5total84" localSheetId="9">#REF!</x:definedName>
    <x:definedName name="bu5total84">#REF!</x:definedName>
    <x:definedName name="bu5total84a" localSheetId="9">#REF!</x:definedName>
    <x:definedName name="bu5total84a">#REF!</x:definedName>
    <x:definedName name="bu5total85" localSheetId="9">#REF!</x:definedName>
    <x:definedName name="bu5total85">#REF!</x:definedName>
    <x:definedName name="bu5total85a" localSheetId="9">#REF!</x:definedName>
    <x:definedName name="bu5total85a">#REF!</x:definedName>
    <x:definedName name="bu5total86" localSheetId="9">#REF!</x:definedName>
    <x:definedName name="bu5total86">#REF!</x:definedName>
    <x:definedName name="bu5total86a" localSheetId="9">#REF!</x:definedName>
    <x:definedName name="bu5total86a">#REF!</x:definedName>
    <x:definedName name="bu5total87" localSheetId="9">#REF!</x:definedName>
    <x:definedName name="bu5total87">#REF!</x:definedName>
    <x:definedName name="bu5total87a" localSheetId="9">#REF!</x:definedName>
    <x:definedName name="bu5total87a">#REF!</x:definedName>
    <x:definedName name="bu5total88" localSheetId="9">#REF!</x:definedName>
    <x:definedName name="bu5total88">#REF!</x:definedName>
    <x:definedName name="bu5total88a" localSheetId="9">#REF!</x:definedName>
    <x:definedName name="bu5total88a">#REF!</x:definedName>
    <x:definedName name="bu5total89" localSheetId="9">#REF!</x:definedName>
    <x:definedName name="bu5total89">#REF!</x:definedName>
    <x:definedName name="bu5total89a" localSheetId="9">#REF!</x:definedName>
    <x:definedName name="bu5total89a">#REF!</x:definedName>
    <x:definedName name="bu5total90" localSheetId="9">#REF!</x:definedName>
    <x:definedName name="bu5total90">#REF!</x:definedName>
    <x:definedName name="bu5total90a" localSheetId="9">#REF!</x:definedName>
    <x:definedName name="bu5total90a">#REF!</x:definedName>
    <x:definedName name="bu5total91" localSheetId="9">#REF!</x:definedName>
    <x:definedName name="bu5total91">#REF!</x:definedName>
    <x:definedName name="bu5total91a" localSheetId="9">#REF!</x:definedName>
    <x:definedName name="bu5total91a">#REF!</x:definedName>
    <x:definedName name="bu5total92" localSheetId="9">#REF!</x:definedName>
    <x:definedName name="bu5total92">#REF!</x:definedName>
    <x:definedName name="bu5total92a" localSheetId="9">#REF!</x:definedName>
    <x:definedName name="bu5total92a">#REF!</x:definedName>
    <x:definedName name="bu5total93" localSheetId="9">#REF!</x:definedName>
    <x:definedName name="bu5total93">#REF!</x:definedName>
    <x:definedName name="bu5total93a" localSheetId="9">#REF!</x:definedName>
    <x:definedName name="bu5total93a">#REF!</x:definedName>
    <x:definedName name="bu5total94" localSheetId="9">#REF!</x:definedName>
    <x:definedName name="bu5total94">#REF!</x:definedName>
    <x:definedName name="bu5total94a" localSheetId="9">#REF!</x:definedName>
    <x:definedName name="bu5total94a">#REF!</x:definedName>
    <x:definedName name="bu5total95" localSheetId="9">#REF!</x:definedName>
    <x:definedName name="bu5total95">#REF!</x:definedName>
    <x:definedName name="bu5total95a" localSheetId="9">#REF!</x:definedName>
    <x:definedName name="bu5total95a">#REF!</x:definedName>
    <x:definedName name="bu5total96" localSheetId="9">#REF!</x:definedName>
    <x:definedName name="bu5total96">#REF!</x:definedName>
    <x:definedName name="bu5total96a" localSheetId="9">#REF!</x:definedName>
    <x:definedName name="bu5total96a">#REF!</x:definedName>
    <x:definedName name="bu5total97" localSheetId="9">#REF!</x:definedName>
    <x:definedName name="bu5total97">#REF!</x:definedName>
    <x:definedName name="bu5total97a" localSheetId="9">#REF!</x:definedName>
    <x:definedName name="bu5total97a">#REF!</x:definedName>
    <x:definedName name="bu5total98" localSheetId="9">#REF!</x:definedName>
    <x:definedName name="bu5total98">#REF!</x:definedName>
    <x:definedName name="bu5total98a" localSheetId="9">#REF!</x:definedName>
    <x:definedName name="bu5total98a">#REF!</x:definedName>
    <x:definedName name="bu5total99" localSheetId="17">#REF!</x:definedName>
    <x:definedName name="bu5total99">#REF!</x:definedName>
    <x:definedName name="bu5total99a" localSheetId="17">#REF!</x:definedName>
    <x:definedName name="bu5total99a">#REF!</x:definedName>
    <x:definedName name="bu6total100" localSheetId="17">#REF!</x:definedName>
    <x:definedName name="bu6total100">#REF!</x:definedName>
    <x:definedName name="bu6total100a">#REF!</x:definedName>
    <x:definedName name="bu6total101">#REF!</x:definedName>
    <x:definedName name="bu6total101a">#REF!</x:definedName>
    <x:definedName name="bu6total102">#REF!</x:definedName>
    <x:definedName name="bu6total102a">#REF!</x:definedName>
    <x:definedName name="bu6total103">#REF!</x:definedName>
    <x:definedName name="bu6total103a">#REF!</x:definedName>
    <x:definedName name="bu6total84" localSheetId="9">#REF!</x:definedName>
    <x:definedName name="bu6total84">#REF!</x:definedName>
    <x:definedName name="bu6total84a" localSheetId="9">#REF!</x:definedName>
    <x:definedName name="bu6total84a">#REF!</x:definedName>
    <x:definedName name="bu6total85" localSheetId="9">#REF!</x:definedName>
    <x:definedName name="bu6total85">#REF!</x:definedName>
    <x:definedName name="bu6total85a" localSheetId="9">#REF!</x:definedName>
    <x:definedName name="bu6total85a">#REF!</x:definedName>
    <x:definedName name="bu6total86" localSheetId="9">#REF!</x:definedName>
    <x:definedName name="bu6total86">#REF!</x:definedName>
    <x:definedName name="bu6total86a" localSheetId="9">#REF!</x:definedName>
    <x:definedName name="bu6total86a">#REF!</x:definedName>
    <x:definedName name="bu6total87" localSheetId="9">#REF!</x:definedName>
    <x:definedName name="bu6total87">#REF!</x:definedName>
    <x:definedName name="bu6total87a" localSheetId="9">#REF!</x:definedName>
    <x:definedName name="bu6total87a">#REF!</x:definedName>
    <x:definedName name="bu6total88" localSheetId="9">#REF!</x:definedName>
    <x:definedName name="bu6total88">#REF!</x:definedName>
    <x:definedName name="bu6total88a" localSheetId="9">#REF!</x:definedName>
    <x:definedName name="bu6total88a">#REF!</x:definedName>
    <x:definedName name="bu6total89" localSheetId="9">#REF!</x:definedName>
    <x:definedName name="bu6total89">#REF!</x:definedName>
    <x:definedName name="bu6total89a" localSheetId="9">#REF!</x:definedName>
    <x:definedName name="bu6total89a">#REF!</x:definedName>
    <x:definedName name="bu6total90" localSheetId="9">#REF!</x:definedName>
    <x:definedName name="bu6total90">#REF!</x:definedName>
    <x:definedName name="bu6total90a" localSheetId="9">#REF!</x:definedName>
    <x:definedName name="bu6total90a">#REF!</x:definedName>
    <x:definedName name="bu6total91" localSheetId="9">#REF!</x:definedName>
    <x:definedName name="bu6total91">#REF!</x:definedName>
    <x:definedName name="bu6total91a" localSheetId="9">#REF!</x:definedName>
    <x:definedName name="bu6total91a">#REF!</x:definedName>
    <x:definedName name="bu6total92" localSheetId="9">#REF!</x:definedName>
    <x:definedName name="bu6total92">#REF!</x:definedName>
    <x:definedName name="bu6total92a" localSheetId="9">#REF!</x:definedName>
    <x:definedName name="bu6total92a">#REF!</x:definedName>
    <x:definedName name="bu6total93" localSheetId="9">#REF!</x:definedName>
    <x:definedName name="bu6total93">#REF!</x:definedName>
    <x:definedName name="bu6total93a" localSheetId="9">#REF!</x:definedName>
    <x:definedName name="bu6total93a">#REF!</x:definedName>
    <x:definedName name="bu6total94" localSheetId="9">#REF!</x:definedName>
    <x:definedName name="bu6total94">#REF!</x:definedName>
    <x:definedName name="bu6total94a" localSheetId="9">#REF!</x:definedName>
    <x:definedName name="bu6total94a">#REF!</x:definedName>
    <x:definedName name="bu6total95" localSheetId="9">#REF!</x:definedName>
    <x:definedName name="bu6total95">#REF!</x:definedName>
    <x:definedName name="bu6total95a" localSheetId="9">#REF!</x:definedName>
    <x:definedName name="bu6total95a">#REF!</x:definedName>
    <x:definedName name="bu6total96" localSheetId="9">#REF!</x:definedName>
    <x:definedName name="bu6total96">#REF!</x:definedName>
    <x:definedName name="bu6total96a" localSheetId="9">#REF!</x:definedName>
    <x:definedName name="bu6total96a">#REF!</x:definedName>
    <x:definedName name="bu6total97" localSheetId="9">#REF!</x:definedName>
    <x:definedName name="bu6total97">#REF!</x:definedName>
    <x:definedName name="bu6total97a" localSheetId="9">#REF!</x:definedName>
    <x:definedName name="bu6total97a">#REF!</x:definedName>
    <x:definedName name="bu6total98" localSheetId="9">#REF!</x:definedName>
    <x:definedName name="bu6total98">#REF!</x:definedName>
    <x:definedName name="bu6total98a" localSheetId="9">#REF!</x:definedName>
    <x:definedName name="bu6total98a">#REF!</x:definedName>
    <x:definedName name="bu6total99" localSheetId="17">#REF!</x:definedName>
    <x:definedName name="bu6total99">#REF!</x:definedName>
    <x:definedName name="bu6total99a" localSheetId="17">#REF!</x:definedName>
    <x:definedName name="bu6total99a">#REF!</x:definedName>
    <x:definedName name="bu7total100" localSheetId="17">#REF!</x:definedName>
    <x:definedName name="bu7total100">#REF!</x:definedName>
    <x:definedName name="bu7total100a">#REF!</x:definedName>
    <x:definedName name="bu7total101">#REF!</x:definedName>
    <x:definedName name="bu7total101a">#REF!</x:definedName>
    <x:definedName name="bu7total102">#REF!</x:definedName>
    <x:definedName name="bu7total102a">#REF!</x:definedName>
    <x:definedName name="bu7total103">#REF!</x:definedName>
    <x:definedName name="bu7total103a">#REF!</x:definedName>
    <x:definedName name="bu7total84" localSheetId="9">#REF!</x:definedName>
    <x:definedName name="bu7total84">#REF!</x:definedName>
    <x:definedName name="bu7total84a" localSheetId="9">#REF!</x:definedName>
    <x:definedName name="bu7total84a">#REF!</x:definedName>
    <x:definedName name="bu7total85" localSheetId="9">#REF!</x:definedName>
    <x:definedName name="bu7total85">#REF!</x:definedName>
    <x:definedName name="bu7total85a" localSheetId="9">#REF!</x:definedName>
    <x:definedName name="bu7total85a">#REF!</x:definedName>
    <x:definedName name="bu7total86" localSheetId="9">#REF!</x:definedName>
    <x:definedName name="bu7total86">#REF!</x:definedName>
    <x:definedName name="bu7total86a" localSheetId="9">#REF!</x:definedName>
    <x:definedName name="bu7total86a">#REF!</x:definedName>
    <x:definedName name="bu7total87" localSheetId="9">#REF!</x:definedName>
    <x:definedName name="bu7total87">#REF!</x:definedName>
    <x:definedName name="bu7total87a" localSheetId="9">#REF!</x:definedName>
    <x:definedName name="bu7total87a">#REF!</x:definedName>
    <x:definedName name="bu7total88" localSheetId="9">#REF!</x:definedName>
    <x:definedName name="bu7total88">#REF!</x:definedName>
    <x:definedName name="bu7total88a" localSheetId="9">#REF!</x:definedName>
    <x:definedName name="bu7total88a">#REF!</x:definedName>
    <x:definedName name="bu7total89" localSheetId="9">#REF!</x:definedName>
    <x:definedName name="bu7total89">#REF!</x:definedName>
    <x:definedName name="bu7total89a" localSheetId="9">#REF!</x:definedName>
    <x:definedName name="bu7total89a">#REF!</x:definedName>
    <x:definedName name="bu7total90" localSheetId="9">#REF!</x:definedName>
    <x:definedName name="bu7total90">#REF!</x:definedName>
    <x:definedName name="bu7total90a" localSheetId="9">#REF!</x:definedName>
    <x:definedName name="bu7total90a">#REF!</x:definedName>
    <x:definedName name="bu7total91" localSheetId="9">#REF!</x:definedName>
    <x:definedName name="bu7total91">#REF!</x:definedName>
    <x:definedName name="bu7total91a" localSheetId="9">#REF!</x:definedName>
    <x:definedName name="bu7total91a">#REF!</x:definedName>
    <x:definedName name="bu7total92" localSheetId="9">#REF!</x:definedName>
    <x:definedName name="bu7total92">#REF!</x:definedName>
    <x:definedName name="bu7total92a" localSheetId="9">#REF!</x:definedName>
    <x:definedName name="bu7total92a">#REF!</x:definedName>
    <x:definedName name="bu7total93" localSheetId="9">#REF!</x:definedName>
    <x:definedName name="bu7total93">#REF!</x:definedName>
    <x:definedName name="bu7total93a" localSheetId="9">#REF!</x:definedName>
    <x:definedName name="bu7total93a">#REF!</x:definedName>
    <x:definedName name="bu7total94" localSheetId="9">#REF!</x:definedName>
    <x:definedName name="bu7total94">#REF!</x:definedName>
    <x:definedName name="bu7total94a" localSheetId="9">#REF!</x:definedName>
    <x:definedName name="bu7total94a">#REF!</x:definedName>
    <x:definedName name="bu7total95" localSheetId="9">#REF!</x:definedName>
    <x:definedName name="bu7total95">#REF!</x:definedName>
    <x:definedName name="bu7total95a" localSheetId="9">#REF!</x:definedName>
    <x:definedName name="bu7total95a">#REF!</x:definedName>
    <x:definedName name="bu7total96" localSheetId="9">#REF!</x:definedName>
    <x:definedName name="bu7total96">#REF!</x:definedName>
    <x:definedName name="bu7total96a" localSheetId="9">#REF!</x:definedName>
    <x:definedName name="bu7total96a">#REF!</x:definedName>
    <x:definedName name="bu7total97" localSheetId="9">#REF!</x:definedName>
    <x:definedName name="bu7total97">#REF!</x:definedName>
    <x:definedName name="bu7total97a" localSheetId="9">#REF!</x:definedName>
    <x:definedName name="bu7total97a">#REF!</x:definedName>
    <x:definedName name="bu7total98" localSheetId="9">#REF!</x:definedName>
    <x:definedName name="bu7total98">#REF!</x:definedName>
    <x:definedName name="bu7total98a" localSheetId="9">#REF!</x:definedName>
    <x:definedName name="bu7total98a">#REF!</x:definedName>
    <x:definedName name="bu7total99" localSheetId="17">#REF!</x:definedName>
    <x:definedName name="bu7total99">#REF!</x:definedName>
    <x:definedName name="bu7total99a" localSheetId="17">#REF!</x:definedName>
    <x:definedName name="bu7total99a">#REF!</x:definedName>
    <x:definedName name="bu8total100" localSheetId="17">#REF!</x:definedName>
    <x:definedName name="bu8total100">#REF!</x:definedName>
    <x:definedName name="bu8total100a">#REF!</x:definedName>
    <x:definedName name="bu8total101">#REF!</x:definedName>
    <x:definedName name="bu8total101a">#REF!</x:definedName>
    <x:definedName name="bu8total102">#REF!</x:definedName>
    <x:definedName name="bu8total102a">#REF!</x:definedName>
    <x:definedName name="bu8total103">#REF!</x:definedName>
    <x:definedName name="bu8total103a">#REF!</x:definedName>
    <x:definedName name="bu8total84" localSheetId="9">#REF!</x:definedName>
    <x:definedName name="bu8total84">#REF!</x:definedName>
    <x:definedName name="bu8total84a" localSheetId="9">#REF!</x:definedName>
    <x:definedName name="bu8total84a">#REF!</x:definedName>
    <x:definedName name="bu8total85" localSheetId="9">#REF!</x:definedName>
    <x:definedName name="bu8total85">#REF!</x:definedName>
    <x:definedName name="bu8total85a" localSheetId="9">#REF!</x:definedName>
    <x:definedName name="bu8total85a">#REF!</x:definedName>
    <x:definedName name="bu8total86" localSheetId="9">#REF!</x:definedName>
    <x:definedName name="bu8total86">#REF!</x:definedName>
    <x:definedName name="bu8total86a" localSheetId="9">#REF!</x:definedName>
    <x:definedName name="bu8total86a">#REF!</x:definedName>
    <x:definedName name="bu8total87" localSheetId="9">#REF!</x:definedName>
    <x:definedName name="bu8total87">#REF!</x:definedName>
    <x:definedName name="bu8total87a" localSheetId="9">#REF!</x:definedName>
    <x:definedName name="bu8total87a">#REF!</x:definedName>
    <x:definedName name="bu8total88" localSheetId="9">#REF!</x:definedName>
    <x:definedName name="bu8total88">#REF!</x:definedName>
    <x:definedName name="bu8total88a" localSheetId="9">#REF!</x:definedName>
    <x:definedName name="bu8total88a">#REF!</x:definedName>
    <x:definedName name="bu8total89" localSheetId="9">#REF!</x:definedName>
    <x:definedName name="bu8total89">#REF!</x:definedName>
    <x:definedName name="bu8total89a" localSheetId="9">#REF!</x:definedName>
    <x:definedName name="bu8total89a">#REF!</x:definedName>
    <x:definedName name="bu8total90" localSheetId="9">#REF!</x:definedName>
    <x:definedName name="bu8total90">#REF!</x:definedName>
    <x:definedName name="bu8total90a" localSheetId="9">#REF!</x:definedName>
    <x:definedName name="bu8total90a">#REF!</x:definedName>
    <x:definedName name="bu8total91" localSheetId="9">#REF!</x:definedName>
    <x:definedName name="bu8total91">#REF!</x:definedName>
    <x:definedName name="bu8total91a" localSheetId="9">#REF!</x:definedName>
    <x:definedName name="bu8total91a">#REF!</x:definedName>
    <x:definedName name="bu8total92" localSheetId="9">#REF!</x:definedName>
    <x:definedName name="bu8total92">#REF!</x:definedName>
    <x:definedName name="bu8total92a" localSheetId="9">#REF!</x:definedName>
    <x:definedName name="bu8total92a">#REF!</x:definedName>
    <x:definedName name="bu8total93" localSheetId="9">#REF!</x:definedName>
    <x:definedName name="bu8total93">#REF!</x:definedName>
    <x:definedName name="bu8total93a" localSheetId="9">#REF!</x:definedName>
    <x:definedName name="bu8total93a">#REF!</x:definedName>
    <x:definedName name="bu8total94" localSheetId="9">#REF!</x:definedName>
    <x:definedName name="bu8total94">#REF!</x:definedName>
    <x:definedName name="bu8total94a" localSheetId="9">#REF!</x:definedName>
    <x:definedName name="bu8total94a">#REF!</x:definedName>
    <x:definedName name="bu8total95" localSheetId="9">#REF!</x:definedName>
    <x:definedName name="bu8total95">#REF!</x:definedName>
    <x:definedName name="bu8total95a" localSheetId="9">#REF!</x:definedName>
    <x:definedName name="bu8total95a">#REF!</x:definedName>
    <x:definedName name="bu8total96" localSheetId="9">#REF!</x:definedName>
    <x:definedName name="bu8total96">#REF!</x:definedName>
    <x:definedName name="bu8total96a" localSheetId="9">#REF!</x:definedName>
    <x:definedName name="bu8total96a">#REF!</x:definedName>
    <x:definedName name="bu8total97" localSheetId="9">#REF!</x:definedName>
    <x:definedName name="bu8total97">#REF!</x:definedName>
    <x:definedName name="bu8total97a" localSheetId="9">#REF!</x:definedName>
    <x:definedName name="bu8total97a">#REF!</x:definedName>
    <x:definedName name="bu8total98" localSheetId="9">#REF!</x:definedName>
    <x:definedName name="bu8total98">#REF!</x:definedName>
    <x:definedName name="bu8total98a" localSheetId="9">#REF!</x:definedName>
    <x:definedName name="bu8total98a">#REF!</x:definedName>
    <x:definedName name="bu8total99" localSheetId="17">#REF!</x:definedName>
    <x:definedName name="bu8total99">#REF!</x:definedName>
    <x:definedName name="bu8total99a" localSheetId="17">#REF!</x:definedName>
    <x:definedName name="bu8total99a">#REF!</x:definedName>
    <x:definedName name="bu9total100" localSheetId="17">#REF!</x:definedName>
    <x:definedName name="bu9total100">#REF!</x:definedName>
    <x:definedName name="bu9total100a">#REF!</x:definedName>
    <x:definedName name="bu9total101">#REF!</x:definedName>
    <x:definedName name="bu9total101a">#REF!</x:definedName>
    <x:definedName name="bu9total102">#REF!</x:definedName>
    <x:definedName name="bu9total102a">#REF!</x:definedName>
    <x:definedName name="bu9total103">#REF!</x:definedName>
    <x:definedName name="bu9total103a">#REF!</x:definedName>
    <x:definedName name="bu9total84" localSheetId="9">#REF!</x:definedName>
    <x:definedName name="bu9total84">#REF!</x:definedName>
    <x:definedName name="bu9total84a" localSheetId="9">#REF!</x:definedName>
    <x:definedName name="bu9total84a">#REF!</x:definedName>
    <x:definedName name="bu9total85" localSheetId="9">#REF!</x:definedName>
    <x:definedName name="bu9total85">#REF!</x:definedName>
    <x:definedName name="bu9total85a" localSheetId="9">#REF!</x:definedName>
    <x:definedName name="bu9total85a">#REF!</x:definedName>
    <x:definedName name="bu9total86" localSheetId="9">#REF!</x:definedName>
    <x:definedName name="bu9total86">#REF!</x:definedName>
    <x:definedName name="bu9total86a" localSheetId="9">#REF!</x:definedName>
    <x:definedName name="bu9total86a">#REF!</x:definedName>
    <x:definedName name="bu9total87" localSheetId="9">#REF!</x:definedName>
    <x:definedName name="bu9total87">#REF!</x:definedName>
    <x:definedName name="bu9total87a" localSheetId="9">#REF!</x:definedName>
    <x:definedName name="bu9total87a">#REF!</x:definedName>
    <x:definedName name="bu9total88" localSheetId="9">#REF!</x:definedName>
    <x:definedName name="bu9total88">#REF!</x:definedName>
    <x:definedName name="bu9total88a" localSheetId="9">#REF!</x:definedName>
    <x:definedName name="bu9total88a">#REF!</x:definedName>
    <x:definedName name="bu9total89" localSheetId="9">#REF!</x:definedName>
    <x:definedName name="bu9total89">#REF!</x:definedName>
    <x:definedName name="bu9total89a" localSheetId="9">#REF!</x:definedName>
    <x:definedName name="bu9total89a">#REF!</x:definedName>
    <x:definedName name="bu9total90" localSheetId="9">#REF!</x:definedName>
    <x:definedName name="bu9total90">#REF!</x:definedName>
    <x:definedName name="bu9total90a" localSheetId="9">#REF!</x:definedName>
    <x:definedName name="bu9total90a">#REF!</x:definedName>
    <x:definedName name="bu9total91" localSheetId="9">#REF!</x:definedName>
    <x:definedName name="bu9total91">#REF!</x:definedName>
    <x:definedName name="bu9total91a" localSheetId="9">#REF!</x:definedName>
    <x:definedName name="bu9total91a">#REF!</x:definedName>
    <x:definedName name="bu9total92" localSheetId="9">#REF!</x:definedName>
    <x:definedName name="bu9total92">#REF!</x:definedName>
    <x:definedName name="bu9total92a" localSheetId="9">#REF!</x:definedName>
    <x:definedName name="bu9total92a">#REF!</x:definedName>
    <x:definedName name="bu9total93" localSheetId="9">#REF!</x:definedName>
    <x:definedName name="bu9total93">#REF!</x:definedName>
    <x:definedName name="bu9total93a" localSheetId="9">#REF!</x:definedName>
    <x:definedName name="bu9total93a">#REF!</x:definedName>
    <x:definedName name="bu9total94" localSheetId="9">#REF!</x:definedName>
    <x:definedName name="bu9total94">#REF!</x:definedName>
    <x:definedName name="bu9total94a" localSheetId="9">#REF!</x:definedName>
    <x:definedName name="bu9total94a">#REF!</x:definedName>
    <x:definedName name="bu9total95" localSheetId="9">#REF!</x:definedName>
    <x:definedName name="bu9total95">#REF!</x:definedName>
    <x:definedName name="bu9total95a" localSheetId="9">#REF!</x:definedName>
    <x:definedName name="bu9total95a">#REF!</x:definedName>
    <x:definedName name="bu9total96" localSheetId="9">#REF!</x:definedName>
    <x:definedName name="bu9total96">#REF!</x:definedName>
    <x:definedName name="bu9total96a" localSheetId="9">#REF!</x:definedName>
    <x:definedName name="bu9total96a">#REF!</x:definedName>
    <x:definedName name="bu9total97" localSheetId="9">#REF!</x:definedName>
    <x:definedName name="bu9total97">#REF!</x:definedName>
    <x:definedName name="bu9total97a" localSheetId="9">#REF!</x:definedName>
    <x:definedName name="bu9total97a">#REF!</x:definedName>
    <x:definedName name="bu9total98" localSheetId="9">#REF!</x:definedName>
    <x:definedName name="bu9total98">#REF!</x:definedName>
    <x:definedName name="bu9total98a" localSheetId="9">#REF!</x:definedName>
    <x:definedName name="bu9total98a">#REF!</x:definedName>
    <x:definedName name="bu9total99" localSheetId="17">#REF!</x:definedName>
    <x:definedName name="bu9total99">#REF!</x:definedName>
    <x:definedName name="bu9total99a" localSheetId="17">#REF!</x:definedName>
    <x:definedName name="bu9total99a">#REF!</x:definedName>
    <x:definedName name="budget" localSheetId="17">#REF!</x:definedName>
    <x:definedName name="budget">#REF!</x:definedName>
    <x:definedName name="Budget_Info">#REF!</x:definedName>
    <x:definedName name="BUN">#REF!</x:definedName>
    <x:definedName name="C_">#REF!</x:definedName>
    <x:definedName name="CALC_C03" localSheetId="17">#REF!</x:definedName>
    <x:definedName name="CALC_C03">#REF!</x:definedName>
    <x:definedName name="CALC_C04" localSheetId="17">#REF!</x:definedName>
    <x:definedName name="CALC_C04">#REF!</x:definedName>
    <x:definedName name="CALC_C09" localSheetId="17">#REF!</x:definedName>
    <x:definedName name="CALC_C09">#REF!</x:definedName>
    <x:definedName name="CALC_LRG">#REF!</x:definedName>
    <x:definedName name="CALC_XLG">#REF!</x:definedName>
    <x:definedName name="CALCULATION">#REF!</x:definedName>
    <x:definedName name="can" localSheetId="21" hidden="1">{#N/A,#N/A,FALSE,"O&amp;M by processes";#N/A,#N/A,FALSE,"Elec Act vs Bud";#N/A,#N/A,FALSE,"G&amp;A";#N/A,#N/A,FALSE,"BGS";#N/A,#N/A,FALSE,"Res Cost"}</x:definedName>
    <x:definedName name="can" localSheetId="9" hidden="1">{#N/A,#N/A,FALSE,"O&amp;M by processes";#N/A,#N/A,FALSE,"Elec Act vs Bud";#N/A,#N/A,FALSE,"G&amp;A";#N/A,#N/A,FALSE,"BGS";#N/A,#N/A,FALSE,"Res Cost"}</x:definedName>
    <x:definedName name="can" localSheetId="15" hidden="1">{#N/A,#N/A,FALSE,"O&amp;M by processes";#N/A,#N/A,FALSE,"Elec Act vs Bud";#N/A,#N/A,FALSE,"G&amp;A";#N/A,#N/A,FALSE,"BGS";#N/A,#N/A,FALSE,"Res Cost"}</x:definedName>
    <x:definedName name="can" localSheetId="16" hidden="1">{#N/A,#N/A,FALSE,"O&amp;M by processes";#N/A,#N/A,FALSE,"Elec Act vs Bud";#N/A,#N/A,FALSE,"G&amp;A";#N/A,#N/A,FALSE,"BGS";#N/A,#N/A,FALSE,"Res Cost"}</x:definedName>
    <x:definedName name="can" localSheetId="14" hidden="1">{#N/A,#N/A,FALSE,"O&amp;M by processes";#N/A,#N/A,FALSE,"Elec Act vs Bud";#N/A,#N/A,FALSE,"G&amp;A";#N/A,#N/A,FALSE,"BGS";#N/A,#N/A,FALSE,"Res Cost"}</x:definedName>
    <x:definedName name="can" localSheetId="17" hidden="1">{#N/A,#N/A,FALSE,"O&amp;M by processes";#N/A,#N/A,FALSE,"Elec Act vs Bud";#N/A,#N/A,FALSE,"G&amp;A";#N/A,#N/A,FALSE,"BGS";#N/A,#N/A,FALSE,"Res Cost"}</x:definedName>
    <x:definedName name="can" localSheetId="19" hidden="1">{#N/A,#N/A,FALSE,"O&amp;M by processes";#N/A,#N/A,FALSE,"Elec Act vs Bud";#N/A,#N/A,FALSE,"G&amp;A";#N/A,#N/A,FALSE,"BGS";#N/A,#N/A,FALSE,"Res Cost"}</x:definedName>
    <x:definedName name="can" localSheetId="20" hidden="1">{#N/A,#N/A,FALSE,"O&amp;M by processes";#N/A,#N/A,FALSE,"Elec Act vs Bud";#N/A,#N/A,FALSE,"G&amp;A";#N/A,#N/A,FALSE,"BGS";#N/A,#N/A,FALSE,"Res Cost"}</x:definedName>
    <x:definedName name="can" hidden="1">{#N/A,#N/A,FALSE,"O&amp;M by processes";#N/A,#N/A,FALSE,"Elec Act vs Bud";#N/A,#N/A,FALSE,"G&amp;A";#N/A,#N/A,FALSE,"BGS";#N/A,#N/A,FALSE,"Res Cost"}</x:definedName>
    <x:definedName name="cap_interest" localSheetId="9">#REF!</x:definedName>
    <x:definedName name="cap_interest">#REF!</x:definedName>
    <x:definedName name="CapBank2" localSheetId="17">#REF!</x:definedName>
    <x:definedName name="CapBank2">#REF!</x:definedName>
    <x:definedName name="Capital_Investment_excl._Corp._Alloc." localSheetId="17">#REF!</x:definedName>
    <x:definedName name="Capital_Investment_excl._Corp._Alloc.">#REF!</x:definedName>
    <x:definedName name="Capital_Investments_CPM" localSheetId="17">#REF!</x:definedName>
    <x:definedName name="Capital_Investments_CPM">#REF!</x:definedName>
    <x:definedName name="Capital_Lease_Obligations">#REF!</x:definedName>
    <x:definedName name="Capital_Lease_Obligations_CPM">#REF!</x:definedName>
    <x:definedName name="capstr">#REF!</x:definedName>
    <x:definedName name="CAPT">#REF!</x:definedName>
    <x:definedName name="CARCS">#REF!</x:definedName>
    <x:definedName name="CARRYOVER">#REF!</x:definedName>
    <x:definedName name="CASCADE">#REF!</x:definedName>
    <x:definedName name="Cash___Cash_Equivalents">#REF!</x:definedName>
    <x:definedName name="Cash___Cash_Equivalents___Beg_of_Period">#REF!</x:definedName>
    <x:definedName name="Cash___Cash_Equivalents___End_of_Period">#REF!</x:definedName>
    <x:definedName name="Cash_and_Cash_Equivalents">#REF!</x:definedName>
    <x:definedName name="Cash_Flow">#REF!</x:definedName>
    <x:definedName name="Cash_From__Used_for__Financing_Activities">#REF!</x:definedName>
    <x:definedName name="Cash_From__Used_for__Investing_Activities">#REF!</x:definedName>
    <x:definedName name="Cash_From__Used_For__Operations">#REF!</x:definedName>
    <x:definedName name="Cash_Taxes_CPM">#REF!</x:definedName>
    <x:definedName name="cbcvbcv" localSheetId="21" hidden="1">{#N/A,#N/A,FALSE,"Monthly SAIFI";#N/A,#N/A,FALSE,"Yearly SAIFI";#N/A,#N/A,FALSE,"Monthly CAIDI";#N/A,#N/A,FALSE,"Yearly CAIDI";#N/A,#N/A,FALSE,"Monthly SAIDI";#N/A,#N/A,FALSE,"Yearly SAIDI";#N/A,#N/A,FALSE,"Monthly MAIFI";#N/A,#N/A,FALSE,"Yearly MAIFI";#N/A,#N/A,FALSE,"Monthly Cust &gt;=4 Int"}</x:definedName>
    <x:definedName name="cbcvbcv" localSheetId="9" hidden="1">{#N/A,#N/A,FALSE,"Monthly SAIFI";#N/A,#N/A,FALSE,"Yearly SAIFI";#N/A,#N/A,FALSE,"Monthly CAIDI";#N/A,#N/A,FALSE,"Yearly CAIDI";#N/A,#N/A,FALSE,"Monthly SAIDI";#N/A,#N/A,FALSE,"Yearly SAIDI";#N/A,#N/A,FALSE,"Monthly MAIFI";#N/A,#N/A,FALSE,"Yearly MAIFI";#N/A,#N/A,FALSE,"Monthly Cust &gt;=4 Int"}</x:definedName>
    <x:definedName name="cbcvbcv" localSheetId="15" hidden="1">{#N/A,#N/A,FALSE,"Monthly SAIFI";#N/A,#N/A,FALSE,"Yearly SAIFI";#N/A,#N/A,FALSE,"Monthly CAIDI";#N/A,#N/A,FALSE,"Yearly CAIDI";#N/A,#N/A,FALSE,"Monthly SAIDI";#N/A,#N/A,FALSE,"Yearly SAIDI";#N/A,#N/A,FALSE,"Monthly MAIFI";#N/A,#N/A,FALSE,"Yearly MAIFI";#N/A,#N/A,FALSE,"Monthly Cust &gt;=4 Int"}</x:definedName>
    <x:definedName name="cbcvbcv" localSheetId="16" hidden="1">{#N/A,#N/A,FALSE,"Monthly SAIFI";#N/A,#N/A,FALSE,"Yearly SAIFI";#N/A,#N/A,FALSE,"Monthly CAIDI";#N/A,#N/A,FALSE,"Yearly CAIDI";#N/A,#N/A,FALSE,"Monthly SAIDI";#N/A,#N/A,FALSE,"Yearly SAIDI";#N/A,#N/A,FALSE,"Monthly MAIFI";#N/A,#N/A,FALSE,"Yearly MAIFI";#N/A,#N/A,FALSE,"Monthly Cust &gt;=4 Int"}</x:definedName>
    <x:definedName name="cbcvbcv" localSheetId="14" hidden="1">{#N/A,#N/A,FALSE,"Monthly SAIFI";#N/A,#N/A,FALSE,"Yearly SAIFI";#N/A,#N/A,FALSE,"Monthly CAIDI";#N/A,#N/A,FALSE,"Yearly CAIDI";#N/A,#N/A,FALSE,"Monthly SAIDI";#N/A,#N/A,FALSE,"Yearly SAIDI";#N/A,#N/A,FALSE,"Monthly MAIFI";#N/A,#N/A,FALSE,"Yearly MAIFI";#N/A,#N/A,FALSE,"Monthly Cust &gt;=4 Int"}</x:definedName>
    <x:definedName name="cbcvbcv" localSheetId="17" hidden="1">{#N/A,#N/A,FALSE,"Monthly SAIFI";#N/A,#N/A,FALSE,"Yearly SAIFI";#N/A,#N/A,FALSE,"Monthly CAIDI";#N/A,#N/A,FALSE,"Yearly CAIDI";#N/A,#N/A,FALSE,"Monthly SAIDI";#N/A,#N/A,FALSE,"Yearly SAIDI";#N/A,#N/A,FALSE,"Monthly MAIFI";#N/A,#N/A,FALSE,"Yearly MAIFI";#N/A,#N/A,FALSE,"Monthly Cust &gt;=4 Int"}</x:definedName>
    <x:definedName name="cbcvbcv" hidden="1">{#N/A,#N/A,FALSE,"Monthly SAIFI";#N/A,#N/A,FALSE,"Yearly SAIFI";#N/A,#N/A,FALSE,"Monthly CAIDI";#N/A,#N/A,FALSE,"Yearly CAIDI";#N/A,#N/A,FALSE,"Monthly SAIDI";#N/A,#N/A,FALSE,"Yearly SAIDI";#N/A,#N/A,FALSE,"Monthly MAIFI";#N/A,#N/A,FALSE,"Yearly MAIFI";#N/A,#N/A,FALSE,"Monthly Cust &gt;=4 Int"}</x:definedName>
    <x:definedName name="CBT" localSheetId="17">#REF!</x:definedName>
    <x:definedName name="CBT">#REF!</x:definedName>
    <x:definedName name="CC_TST">#REF!</x:definedName>
    <x:definedName name="cc1end" localSheetId="9">#REF!</x:definedName>
    <x:definedName name="cc1end">#REF!</x:definedName>
    <x:definedName name="cc1subrange" localSheetId="9">#REF!</x:definedName>
    <x:definedName name="cc1subrange">#REF!</x:definedName>
    <x:definedName name="cc2origin" localSheetId="9">#REF!</x:definedName>
    <x:definedName name="cc2origin">#REF!</x:definedName>
    <x:definedName name="cc2subrange" localSheetId="9">#REF!</x:definedName>
    <x:definedName name="cc2subrange">#REF!</x:definedName>
    <x:definedName name="cc3subrange" localSheetId="9">#REF!</x:definedName>
    <x:definedName name="cc3subrange">#REF!</x:definedName>
    <x:definedName name="ccbbcvbc" localSheetId="21" hidden="1">{#N/A,#N/A,FALSE,"Monthly SAIFI";#N/A,#N/A,FALSE,"Yearly SAIFI";#N/A,#N/A,FALSE,"Monthly CAIDI";#N/A,#N/A,FALSE,"Yearly CAIDI";#N/A,#N/A,FALSE,"Monthly SAIDI";#N/A,#N/A,FALSE,"Yearly SAIDI";#N/A,#N/A,FALSE,"Monthly MAIFI";#N/A,#N/A,FALSE,"Yearly MAIFI";#N/A,#N/A,FALSE,"Monthly Cust &gt;=4 Int"}</x:definedName>
    <x:definedName name="ccbbcvbc" localSheetId="9" hidden="1">{#N/A,#N/A,FALSE,"Monthly SAIFI";#N/A,#N/A,FALSE,"Yearly SAIFI";#N/A,#N/A,FALSE,"Monthly CAIDI";#N/A,#N/A,FALSE,"Yearly CAIDI";#N/A,#N/A,FALSE,"Monthly SAIDI";#N/A,#N/A,FALSE,"Yearly SAIDI";#N/A,#N/A,FALSE,"Monthly MAIFI";#N/A,#N/A,FALSE,"Yearly MAIFI";#N/A,#N/A,FALSE,"Monthly Cust &gt;=4 Int"}</x:definedName>
    <x:definedName name="ccbbcvbc" localSheetId="15" hidden="1">{#N/A,#N/A,FALSE,"Monthly SAIFI";#N/A,#N/A,FALSE,"Yearly SAIFI";#N/A,#N/A,FALSE,"Monthly CAIDI";#N/A,#N/A,FALSE,"Yearly CAIDI";#N/A,#N/A,FALSE,"Monthly SAIDI";#N/A,#N/A,FALSE,"Yearly SAIDI";#N/A,#N/A,FALSE,"Monthly MAIFI";#N/A,#N/A,FALSE,"Yearly MAIFI";#N/A,#N/A,FALSE,"Monthly Cust &gt;=4 Int"}</x:definedName>
    <x:definedName name="ccbbcvbc" localSheetId="16" hidden="1">{#N/A,#N/A,FALSE,"Monthly SAIFI";#N/A,#N/A,FALSE,"Yearly SAIFI";#N/A,#N/A,FALSE,"Monthly CAIDI";#N/A,#N/A,FALSE,"Yearly CAIDI";#N/A,#N/A,FALSE,"Monthly SAIDI";#N/A,#N/A,FALSE,"Yearly SAIDI";#N/A,#N/A,FALSE,"Monthly MAIFI";#N/A,#N/A,FALSE,"Yearly MAIFI";#N/A,#N/A,FALSE,"Monthly Cust &gt;=4 Int"}</x:definedName>
    <x:definedName name="ccbbcvbc" localSheetId="14" hidden="1">{#N/A,#N/A,FALSE,"Monthly SAIFI";#N/A,#N/A,FALSE,"Yearly SAIFI";#N/A,#N/A,FALSE,"Monthly CAIDI";#N/A,#N/A,FALSE,"Yearly CAIDI";#N/A,#N/A,FALSE,"Monthly SAIDI";#N/A,#N/A,FALSE,"Yearly SAIDI";#N/A,#N/A,FALSE,"Monthly MAIFI";#N/A,#N/A,FALSE,"Yearly MAIFI";#N/A,#N/A,FALSE,"Monthly Cust &gt;=4 Int"}</x:definedName>
    <x:definedName name="ccbbcvbc" localSheetId="17" hidden="1">{#N/A,#N/A,FALSE,"Monthly SAIFI";#N/A,#N/A,FALSE,"Yearly SAIFI";#N/A,#N/A,FALSE,"Monthly CAIDI";#N/A,#N/A,FALSE,"Yearly CAIDI";#N/A,#N/A,FALSE,"Monthly SAIDI";#N/A,#N/A,FALSE,"Yearly SAIDI";#N/A,#N/A,FALSE,"Monthly MAIFI";#N/A,#N/A,FALSE,"Yearly MAIFI";#N/A,#N/A,FALSE,"Monthly Cust &gt;=4 Int"}</x:definedName>
    <x:definedName name="ccbbcvbc" hidden="1">{#N/A,#N/A,FALSE,"Monthly SAIFI";#N/A,#N/A,FALSE,"Yearly SAIFI";#N/A,#N/A,FALSE,"Monthly CAIDI";#N/A,#N/A,FALSE,"Yearly CAIDI";#N/A,#N/A,FALSE,"Monthly SAIDI";#N/A,#N/A,FALSE,"Yearly SAIDI";#N/A,#N/A,FALSE,"Monthly MAIFI";#N/A,#N/A,FALSE,"Yearly MAIFI";#N/A,#N/A,FALSE,"Monthly Cust &gt;=4 Int"}</x:definedName>
    <x:definedName name="ccc" localSheetId="21" hidden="1">{#N/A,#N/A,FALSE,"O&amp;M by processes";#N/A,#N/A,FALSE,"Elec Act vs Bud";#N/A,#N/A,FALSE,"G&amp;A";#N/A,#N/A,FALSE,"BGS";#N/A,#N/A,FALSE,"Res Cost"}</x:definedName>
    <x:definedName name="ccc" localSheetId="9" hidden="1">{#N/A,#N/A,FALSE,"O&amp;M by processes";#N/A,#N/A,FALSE,"Elec Act vs Bud";#N/A,#N/A,FALSE,"G&amp;A";#N/A,#N/A,FALSE,"BGS";#N/A,#N/A,FALSE,"Res Cost"}</x:definedName>
    <x:definedName name="ccc" localSheetId="15" hidden="1">{#N/A,#N/A,FALSE,"O&amp;M by processes";#N/A,#N/A,FALSE,"Elec Act vs Bud";#N/A,#N/A,FALSE,"G&amp;A";#N/A,#N/A,FALSE,"BGS";#N/A,#N/A,FALSE,"Res Cost"}</x:definedName>
    <x:definedName name="ccc" localSheetId="16" hidden="1">{#N/A,#N/A,FALSE,"O&amp;M by processes";#N/A,#N/A,FALSE,"Elec Act vs Bud";#N/A,#N/A,FALSE,"G&amp;A";#N/A,#N/A,FALSE,"BGS";#N/A,#N/A,FALSE,"Res Cost"}</x:definedName>
    <x:definedName name="ccc" localSheetId="14" hidden="1">{#N/A,#N/A,FALSE,"O&amp;M by processes";#N/A,#N/A,FALSE,"Elec Act vs Bud";#N/A,#N/A,FALSE,"G&amp;A";#N/A,#N/A,FALSE,"BGS";#N/A,#N/A,FALSE,"Res Cost"}</x:definedName>
    <x:definedName name="ccc" localSheetId="17" hidden="1">{#N/A,#N/A,FALSE,"O&amp;M by processes";#N/A,#N/A,FALSE,"Elec Act vs Bud";#N/A,#N/A,FALSE,"G&amp;A";#N/A,#N/A,FALSE,"BGS";#N/A,#N/A,FALSE,"Res Cost"}</x:definedName>
    <x:definedName name="ccc" localSheetId="19" hidden="1">{#N/A,#N/A,FALSE,"O&amp;M by processes";#N/A,#N/A,FALSE,"Elec Act vs Bud";#N/A,#N/A,FALSE,"G&amp;A";#N/A,#N/A,FALSE,"BGS";#N/A,#N/A,FALSE,"Res Cost"}</x:definedName>
    <x:definedName name="ccc" localSheetId="20" hidden="1">{#N/A,#N/A,FALSE,"O&amp;M by processes";#N/A,#N/A,FALSE,"Elec Act vs Bud";#N/A,#N/A,FALSE,"G&amp;A";#N/A,#N/A,FALSE,"BGS";#N/A,#N/A,FALSE,"Res Cost"}</x:definedName>
    <x:definedName name="ccc" hidden="1">{#N/A,#N/A,FALSE,"O&amp;M by processes";#N/A,#N/A,FALSE,"Elec Act vs Bud";#N/A,#N/A,FALSE,"G&amp;A";#N/A,#N/A,FALSE,"BGS";#N/A,#N/A,FALSE,"Res Cost"}</x:definedName>
    <x:definedName name="cccc" localSheetId="21" hidden="1">{#N/A,#N/A,FALSE,"O&amp;M by processes";#N/A,#N/A,FALSE,"Elec Act vs Bud";#N/A,#N/A,FALSE,"G&amp;A";#N/A,#N/A,FALSE,"BGS";#N/A,#N/A,FALSE,"Res Cost"}</x:definedName>
    <x:definedName name="cccc" localSheetId="9" hidden="1">{#N/A,#N/A,FALSE,"O&amp;M by processes";#N/A,#N/A,FALSE,"Elec Act vs Bud";#N/A,#N/A,FALSE,"G&amp;A";#N/A,#N/A,FALSE,"BGS";#N/A,#N/A,FALSE,"Res Cost"}</x:definedName>
    <x:definedName name="cccc" localSheetId="15" hidden="1">{#N/A,#N/A,FALSE,"O&amp;M by processes";#N/A,#N/A,FALSE,"Elec Act vs Bud";#N/A,#N/A,FALSE,"G&amp;A";#N/A,#N/A,FALSE,"BGS";#N/A,#N/A,FALSE,"Res Cost"}</x:definedName>
    <x:definedName name="cccc" localSheetId="16" hidden="1">{#N/A,#N/A,FALSE,"O&amp;M by processes";#N/A,#N/A,FALSE,"Elec Act vs Bud";#N/A,#N/A,FALSE,"G&amp;A";#N/A,#N/A,FALSE,"BGS";#N/A,#N/A,FALSE,"Res Cost"}</x:definedName>
    <x:definedName name="cccc" localSheetId="14" hidden="1">{#N/A,#N/A,FALSE,"O&amp;M by processes";#N/A,#N/A,FALSE,"Elec Act vs Bud";#N/A,#N/A,FALSE,"G&amp;A";#N/A,#N/A,FALSE,"BGS";#N/A,#N/A,FALSE,"Res Cost"}</x:definedName>
    <x:definedName name="cccc" localSheetId="17" hidden="1">{#N/A,#N/A,FALSE,"O&amp;M by processes";#N/A,#N/A,FALSE,"Elec Act vs Bud";#N/A,#N/A,FALSE,"G&amp;A";#N/A,#N/A,FALSE,"BGS";#N/A,#N/A,FALSE,"Res Cost"}</x:definedName>
    <x:definedName name="cccc" localSheetId="19" hidden="1">{#N/A,#N/A,FALSE,"O&amp;M by processes";#N/A,#N/A,FALSE,"Elec Act vs Bud";#N/A,#N/A,FALSE,"G&amp;A";#N/A,#N/A,FALSE,"BGS";#N/A,#N/A,FALSE,"Res Cost"}</x:definedName>
    <x:definedName name="cccc" localSheetId="20" hidden="1">{#N/A,#N/A,FALSE,"O&amp;M by processes";#N/A,#N/A,FALSE,"Elec Act vs Bud";#N/A,#N/A,FALSE,"G&amp;A";#N/A,#N/A,FALSE,"BGS";#N/A,#N/A,FALSE,"Res Cost"}</x:definedName>
    <x:definedName name="cccc" hidden="1">{#N/A,#N/A,FALSE,"O&amp;M by processes";#N/A,#N/A,FALSE,"Elec Act vs Bud";#N/A,#N/A,FALSE,"G&amp;A";#N/A,#N/A,FALSE,"BGS";#N/A,#N/A,FALSE,"Res Cost"}</x:definedName>
    <x:definedName name="CE">#REF!</x:definedName>
    <x:definedName name="CE_EAI">#REF!</x:definedName>
    <x:definedName name="CE_EGSI">#REF!</x:definedName>
    <x:definedName name="CE_ELI">#REF!</x:definedName>
    <x:definedName name="CE_EMI">#REF!</x:definedName>
    <x:definedName name="CE_ENOI">#REF!</x:definedName>
    <x:definedName name="CELL">#N/A</x:definedName>
    <x:definedName name="cell.above">!A1048576</x:definedName>
    <x:definedName name="cell.below">!A2</x:definedName>
    <x:definedName name="cell.left">!XFD1</x:definedName>
    <x:definedName name="cell.right">!B1</x:definedName>
    <x:definedName name="cents" localSheetId="17">#REF!</x:definedName>
    <x:definedName name="cents">#REF!</x:definedName>
    <x:definedName name="CEP_Amortization" localSheetId="9">#REF!</x:definedName>
    <x:definedName name="CEP_Amortization">#REF!</x:definedName>
    <x:definedName name="cf_90" localSheetId="17">#REF!</x:definedName>
    <x:definedName name="cf_90">#REF!</x:definedName>
    <x:definedName name="cf_91" localSheetId="17">#REF!</x:definedName>
    <x:definedName name="cf_91">#REF!</x:definedName>
    <x:definedName name="cf_92" localSheetId="17">#REF!</x:definedName>
    <x:definedName name="cf_92">#REF!</x:definedName>
    <x:definedName name="cf_93">#REF!</x:definedName>
    <x:definedName name="cf_94">#REF!</x:definedName>
    <x:definedName name="cf_95">#REF!</x:definedName>
    <x:definedName name="cf_96">#REF!</x:definedName>
    <x:definedName name="cf_97">#REF!</x:definedName>
    <x:definedName name="cf_98">#REF!</x:definedName>
    <x:definedName name="cf_99">#REF!</x:definedName>
    <x:definedName name="Changes_in_Assets___Liabilities">#REF!</x:definedName>
    <x:definedName name="CHECK">#REF!</x:definedName>
    <x:definedName name="CHECK_BAL">#REF!</x:definedName>
    <x:definedName name="CHECK_BLANK">#REF!</x:definedName>
    <x:definedName name="CHECK_CELLS">#REF!</x:definedName>
    <x:definedName name="chrtContract" localSheetId="9">#REF!</x:definedName>
    <x:definedName name="chrtContract">#REF!</x:definedName>
    <x:definedName name="chrtSensitivity" localSheetId="9">#REF!</x:definedName>
    <x:definedName name="chrtSensitivity">#REF!</x:definedName>
    <x:definedName name="chrtSensWages" localSheetId="9">#REF!</x:definedName>
    <x:definedName name="chrtSensWages">#REF!</x:definedName>
    <x:definedName name="chrtSupplies" localSheetId="9">#REF!</x:definedName>
    <x:definedName name="chrtSupplies">#REF!</x:definedName>
    <x:definedName name="chrtTax" localSheetId="9">#REF!</x:definedName>
    <x:definedName name="chrtTax">#REF!</x:definedName>
    <x:definedName name="chrtTotalByCo" localSheetId="9">#REF!</x:definedName>
    <x:definedName name="chrtTotalByCo">#REF!</x:definedName>
    <x:definedName name="chrtTotalByType" localSheetId="9">#REF!</x:definedName>
    <x:definedName name="chrtTotalByType">#REF!</x:definedName>
    <x:definedName name="chrtWages" localSheetId="9">#REF!</x:definedName>
    <x:definedName name="chrtWages">#REF!</x:definedName>
    <x:definedName name="CIPS_IL_EZ_parcels" localSheetId="17">#REF!</x:definedName>
    <x:definedName name="CIPS_IL_EZ_parcels">#REF!</x:definedName>
    <x:definedName name="Citizens_Gas" localSheetId="17">#REF!</x:definedName>
    <x:definedName name="Citizens_Gas">#REF!</x:definedName>
    <x:definedName name="Citizens_Gas_YR_2005" localSheetId="17">#REF!</x:definedName>
    <x:definedName name="Citizens_Gas_YR_2005">#REF!</x:definedName>
    <x:definedName name="Citizens_Gas_YR_2006" localSheetId="17">#REF!</x:definedName>
    <x:definedName name="Citizens_Gas_YR_2006">#REF!</x:definedName>
    <x:definedName name="Citizens_Gas_YR_2007">#REF!</x:definedName>
    <x:definedName name="Citizens_Gas_YR_2008">#REF!</x:definedName>
    <x:definedName name="Citizens2003" localSheetId="17">#REF!</x:definedName>
    <x:definedName name="Citizens2003">#REF!</x:definedName>
    <x:definedName name="Citizens2004" localSheetId="17">#REF!</x:definedName>
    <x:definedName name="Citizens2004">#REF!</x:definedName>
    <x:definedName name="Citizens2005" localSheetId="17">#REF!</x:definedName>
    <x:definedName name="Citizens2005">#REF!</x:definedName>
    <x:definedName name="Citizens2006">#REF!</x:definedName>
    <x:definedName name="Citizens2007">#REF!</x:definedName>
    <x:definedName name="Citizens2008">#REF!</x:definedName>
    <x:definedName name="CLASSES">#N/A</x:definedName>
    <x:definedName name="cleanup" localSheetId="9" hidden="1">{#N/A,#N/A,TRUE,"TAXPROV";#N/A,#N/A,TRUE,"FLOWTHRU";#N/A,#N/A,TRUE,"SCHEDULE M'S";#N/A,#N/A,TRUE,"PLANT M'S";#N/A,#N/A,TRUE,"TAXJE"}</x:definedName>
    <x:definedName name="cleanup" localSheetId="15" hidden="1">{#N/A,#N/A,TRUE,"TAXPROV";#N/A,#N/A,TRUE,"FLOWTHRU";#N/A,#N/A,TRUE,"SCHEDULE M'S";#N/A,#N/A,TRUE,"PLANT M'S";#N/A,#N/A,TRUE,"TAXJE"}</x:definedName>
    <x:definedName name="cleanup" localSheetId="16" hidden="1">{#N/A,#N/A,TRUE,"TAXPROV";#N/A,#N/A,TRUE,"FLOWTHRU";#N/A,#N/A,TRUE,"SCHEDULE M'S";#N/A,#N/A,TRUE,"PLANT M'S";#N/A,#N/A,TRUE,"TAXJE"}</x:definedName>
    <x:definedName name="cleanup" localSheetId="17" hidden="1">{#N/A,#N/A,TRUE,"TAXPROV";#N/A,#N/A,TRUE,"FLOWTHRU";#N/A,#N/A,TRUE,"SCHEDULE M'S";#N/A,#N/A,TRUE,"PLANT M'S";#N/A,#N/A,TRUE,"TAXJE"}</x:definedName>
    <x:definedName name="cleanup" hidden="1">{#N/A,#N/A,TRUE,"TAXPROV";#N/A,#N/A,TRUE,"FLOWTHRU";#N/A,#N/A,TRUE,"SCHEDULE M'S";#N/A,#N/A,TRUE,"PLANT M'S";#N/A,#N/A,TRUE,"TAXJE"}</x:definedName>
    <x:definedName name="CLIENT">#REF!</x:definedName>
    <x:definedName name="ClientMatter" hidden="1">"b1"</x:definedName>
    <x:definedName name="CMARCS" localSheetId="17">#REF!</x:definedName>
    <x:definedName name="CMARCS">#REF!</x:definedName>
    <x:definedName name="Coal_Bed_Methane_E_P" localSheetId="17">#REF!</x:definedName>
    <x:definedName name="Coal_Bed_Methane_E_P">#REF!</x:definedName>
    <x:definedName name="Coal_Bed_Methane_Yates_Center" localSheetId="17">#REF!</x:definedName>
    <x:definedName name="Coal_Bed_Methane_Yates_Center">#REF!</x:definedName>
    <x:definedName name="Coal_Bed_Methane_Yates_Center_YR_2005" localSheetId="17">#REF!</x:definedName>
    <x:definedName name="Coal_Bed_Methane_Yates_Center_YR_2005">#REF!</x:definedName>
    <x:definedName name="Coal_Bed_Methane_Yates_Center_YR_2006" localSheetId="17">#REF!</x:definedName>
    <x:definedName name="Coal_Bed_Methane_Yates_Center_YR_2006">#REF!</x:definedName>
    <x:definedName name="Coal_Bed_Methane_Yates_Center_YR_2007" localSheetId="17">#REF!</x:definedName>
    <x:definedName name="Coal_Bed_Methane_Yates_Center_YR_2007">#REF!</x:definedName>
    <x:definedName name="Coal_Bed_Methane_Yates_Center_YR_2008" localSheetId="17">#REF!</x:definedName>
    <x:definedName name="Coal_Bed_Methane_Yates_Center_YR_2008">#REF!</x:definedName>
    <x:definedName name="Coal_Growth_YR_2003" localSheetId="17">#REF!</x:definedName>
    <x:definedName name="Coal_Growth_YR_2003">#REF!</x:definedName>
    <x:definedName name="Coal_Growth_YR_2004" localSheetId="17">#REF!</x:definedName>
    <x:definedName name="Coal_Growth_YR_2004">#REF!</x:definedName>
    <x:definedName name="Coal_Growth_YR_2005" localSheetId="17">#REF!</x:definedName>
    <x:definedName name="Coal_Growth_YR_2005">#REF!</x:definedName>
    <x:definedName name="Coal_Growth_YR_2006">#REF!</x:definedName>
    <x:definedName name="Coal_Growth_YR_2007">#REF!</x:definedName>
    <x:definedName name="Coal_Growth_YR_2008">#REF!</x:definedName>
    <x:definedName name="coal_handling" localSheetId="9">#REF!</x:definedName>
    <x:definedName name="coal_handling">#REF!</x:definedName>
    <x:definedName name="coal_purchase" localSheetId="9">#REF!</x:definedName>
    <x:definedName name="coal_purchase">#REF!</x:definedName>
    <x:definedName name="coal_sampling" localSheetId="9">#REF!</x:definedName>
    <x:definedName name="coal_sampling">#REF!</x:definedName>
    <x:definedName name="Coal_Services" localSheetId="17">#REF!</x:definedName>
    <x:definedName name="Coal_Services">#REF!</x:definedName>
    <x:definedName name="Coal_Services_YR_2005" localSheetId="17">#REF!</x:definedName>
    <x:definedName name="Coal_Services_YR_2005">#REF!</x:definedName>
    <x:definedName name="Coal_Services_YR_2006" localSheetId="17">#REF!</x:definedName>
    <x:definedName name="Coal_Services_YR_2006">#REF!</x:definedName>
    <x:definedName name="Coal_Services_YR_2007">#REF!</x:definedName>
    <x:definedName name="Coal_Services_YR_2008">#REF!</x:definedName>
    <x:definedName name="Code" localSheetId="9">#REF!</x:definedName>
    <x:definedName name="Code">#REF!</x:definedName>
    <x:definedName name="CoEnergy___Purch_Acct_Sub_Total" localSheetId="17">#REF!</x:definedName>
    <x:definedName name="CoEnergy___Purch_Acct_Sub_Total">#REF!</x:definedName>
    <x:definedName name="CoEnergy___Purch_Acct_Sub_Total_YR_2005" localSheetId="17">#REF!</x:definedName>
    <x:definedName name="CoEnergy___Purch_Acct_Sub_Total_YR_2005">#REF!</x:definedName>
    <x:definedName name="CoEnergy___Purch_Acct_Sub_Total_YR_2006" localSheetId="17">#REF!</x:definedName>
    <x:definedName name="CoEnergy___Purch_Acct_Sub_Total_YR_2006">#REF!</x:definedName>
    <x:definedName name="CoEnergy___Purch_Acct_Sub_Total_YR_2007">#REF!</x:definedName>
    <x:definedName name="CoEnergy___Purch_Acct_Sub_Total_YR_2008">#REF!</x:definedName>
    <x:definedName name="CoEnergy_Trading" localSheetId="17">#REF!</x:definedName>
    <x:definedName name="CoEnergy_Trading">#REF!</x:definedName>
    <x:definedName name="CoEnergy_Trading_YR_2005" localSheetId="17">#REF!</x:definedName>
    <x:definedName name="CoEnergy_Trading_YR_2005">#REF!</x:definedName>
    <x:definedName name="CoEnergy_Trading_YR_2006" localSheetId="17">#REF!</x:definedName>
    <x:definedName name="CoEnergy_Trading_YR_2006">#REF!</x:definedName>
    <x:definedName name="CoEnergy_Trading_YR_2007">#REF!</x:definedName>
    <x:definedName name="CoEnergy_Trading_YR_2008">#REF!</x:definedName>
    <x:definedName name="COGEN" localSheetId="9">#REF!</x:definedName>
    <x:definedName name="COGEN">#REF!</x:definedName>
    <x:definedName name="COGS_Affiliate_CPM" localSheetId="17">#REF!</x:definedName>
    <x:definedName name="COGS_Affiliate_CPM">#REF!</x:definedName>
    <x:definedName name="ColorNames" localSheetId="17">#REF!</x:definedName>
    <x:definedName name="ColorNames">#REF!</x:definedName>
    <x:definedName name="Commercial_Paper_CPM" localSheetId="17">#REF!</x:definedName>
    <x:definedName name="Commercial_Paper_CPM">#REF!</x:definedName>
    <x:definedName name="Common_Dividends_Payable">#REF!</x:definedName>
    <x:definedName name="COMMON_EQUITY">#REF!</x:definedName>
    <x:definedName name="Common_Equity___Retained_Earnings">#REF!</x:definedName>
    <x:definedName name="Common_Equity_CPM">#REF!</x:definedName>
    <x:definedName name="Common_Equity_excl._OCI_CPM">#REF!</x:definedName>
    <x:definedName name="Common_Stock">#REF!</x:definedName>
    <x:definedName name="COMP">#REF!</x:definedName>
    <x:definedName name="Company_Name" localSheetId="9">#REF!</x:definedName>
    <x:definedName name="Company_Name">#REF!</x:definedName>
    <x:definedName name="CompanyCount" localSheetId="9">#REF!</x:definedName>
    <x:definedName name="CompanyCount">#REF!</x:definedName>
    <x:definedName name="CompanyName">#REF!</x:definedName>
    <x:definedName name="CompanyTextLen" localSheetId="17">#REF!</x:definedName>
    <x:definedName name="CompanyTextLen">#REF!</x:definedName>
    <x:definedName name="COMPAR_PRT_RNG" localSheetId="9">#REF!</x:definedName>
    <x:definedName name="COMPAR_PRT_RNG">#REF!</x:definedName>
    <x:definedName name="compInc">#REF!</x:definedName>
    <x:definedName name="CONSOLDEFTAXBAL" localSheetId="17">#REF!</x:definedName>
    <x:definedName name="CONSOLDEFTAXBAL">#REF!</x:definedName>
    <x:definedName name="CONSOLDEFTAXSUM" localSheetId="17">#REF!</x:definedName>
    <x:definedName name="CONSOLDEFTAXSUM">#REF!</x:definedName>
    <x:definedName name="Consolid" localSheetId="21" hidden="1">{#N/A,#N/A,FALSE,"O&amp;M by processes";#N/A,#N/A,FALSE,"Elec Act vs Bud";#N/A,#N/A,FALSE,"G&amp;A";#N/A,#N/A,FALSE,"BGS";#N/A,#N/A,FALSE,"Res Cost"}</x:definedName>
    <x:definedName name="Consolid" localSheetId="9" hidden="1">{#N/A,#N/A,FALSE,"O&amp;M by processes";#N/A,#N/A,FALSE,"Elec Act vs Bud";#N/A,#N/A,FALSE,"G&amp;A";#N/A,#N/A,FALSE,"BGS";#N/A,#N/A,FALSE,"Res Cost"}</x:definedName>
    <x:definedName name="Consolid" localSheetId="15" hidden="1">{#N/A,#N/A,FALSE,"O&amp;M by processes";#N/A,#N/A,FALSE,"Elec Act vs Bud";#N/A,#N/A,FALSE,"G&amp;A";#N/A,#N/A,FALSE,"BGS";#N/A,#N/A,FALSE,"Res Cost"}</x:definedName>
    <x:definedName name="Consolid" localSheetId="16" hidden="1">{#N/A,#N/A,FALSE,"O&amp;M by processes";#N/A,#N/A,FALSE,"Elec Act vs Bud";#N/A,#N/A,FALSE,"G&amp;A";#N/A,#N/A,FALSE,"BGS";#N/A,#N/A,FALSE,"Res Cost"}</x:definedName>
    <x:definedName name="Consolid" localSheetId="14" hidden="1">{#N/A,#N/A,FALSE,"O&amp;M by processes";#N/A,#N/A,FALSE,"Elec Act vs Bud";#N/A,#N/A,FALSE,"G&amp;A";#N/A,#N/A,FALSE,"BGS";#N/A,#N/A,FALSE,"Res Cost"}</x:definedName>
    <x:definedName name="Consolid" localSheetId="17" hidden="1">{#N/A,#N/A,FALSE,"O&amp;M by processes";#N/A,#N/A,FALSE,"Elec Act vs Bud";#N/A,#N/A,FALSE,"G&amp;A";#N/A,#N/A,FALSE,"BGS";#N/A,#N/A,FALSE,"Res Cost"}</x:definedName>
    <x:definedName name="Consolid" localSheetId="19" hidden="1">{#N/A,#N/A,FALSE,"O&amp;M by processes";#N/A,#N/A,FALSE,"Elec Act vs Bud";#N/A,#N/A,FALSE,"G&amp;A";#N/A,#N/A,FALSE,"BGS";#N/A,#N/A,FALSE,"Res Cost"}</x:definedName>
    <x:definedName name="Consolid" localSheetId="20" hidden="1">{#N/A,#N/A,FALSE,"O&amp;M by processes";#N/A,#N/A,FALSE,"Elec Act vs Bud";#N/A,#N/A,FALSE,"G&amp;A";#N/A,#N/A,FALSE,"BGS";#N/A,#N/A,FALSE,"Res Cost"}</x:definedName>
    <x:definedName name="Consolid" hidden="1">{#N/A,#N/A,FALSE,"O&amp;M by processes";#N/A,#N/A,FALSE,"Elec Act vs Bud";#N/A,#N/A,FALSE,"G&amp;A";#N/A,#N/A,FALSE,"BGS";#N/A,#N/A,FALSE,"Res Cost"}</x:definedName>
    <x:definedName name="Consolidated" localSheetId="21" hidden="1">{#N/A,#N/A,FALSE,"O&amp;M by processes";#N/A,#N/A,FALSE,"Elec Act vs Bud";#N/A,#N/A,FALSE,"G&amp;A";#N/A,#N/A,FALSE,"BGS";#N/A,#N/A,FALSE,"Res Cost"}</x:definedName>
    <x:definedName name="Consolidated" localSheetId="9" hidden="1">{#N/A,#N/A,FALSE,"O&amp;M by processes";#N/A,#N/A,FALSE,"Elec Act vs Bud";#N/A,#N/A,FALSE,"G&amp;A";#N/A,#N/A,FALSE,"BGS";#N/A,#N/A,FALSE,"Res Cost"}</x:definedName>
    <x:definedName name="Consolidated" localSheetId="15" hidden="1">{#N/A,#N/A,FALSE,"O&amp;M by processes";#N/A,#N/A,FALSE,"Elec Act vs Bud";#N/A,#N/A,FALSE,"G&amp;A";#N/A,#N/A,FALSE,"BGS";#N/A,#N/A,FALSE,"Res Cost"}</x:definedName>
    <x:definedName name="Consolidated" localSheetId="16" hidden="1">{#N/A,#N/A,FALSE,"O&amp;M by processes";#N/A,#N/A,FALSE,"Elec Act vs Bud";#N/A,#N/A,FALSE,"G&amp;A";#N/A,#N/A,FALSE,"BGS";#N/A,#N/A,FALSE,"Res Cost"}</x:definedName>
    <x:definedName name="Consolidated" localSheetId="14" hidden="1">{#N/A,#N/A,FALSE,"O&amp;M by processes";#N/A,#N/A,FALSE,"Elec Act vs Bud";#N/A,#N/A,FALSE,"G&amp;A";#N/A,#N/A,FALSE,"BGS";#N/A,#N/A,FALSE,"Res Cost"}</x:definedName>
    <x:definedName name="Consolidated" localSheetId="17" hidden="1">{#N/A,#N/A,FALSE,"O&amp;M by processes";#N/A,#N/A,FALSE,"Elec Act vs Bud";#N/A,#N/A,FALSE,"G&amp;A";#N/A,#N/A,FALSE,"BGS";#N/A,#N/A,FALSE,"Res Cost"}</x:definedName>
    <x:definedName name="Consolidated" localSheetId="19" hidden="1">{#N/A,#N/A,FALSE,"O&amp;M by processes";#N/A,#N/A,FALSE,"Elec Act vs Bud";#N/A,#N/A,FALSE,"G&amp;A";#N/A,#N/A,FALSE,"BGS";#N/A,#N/A,FALSE,"Res Cost"}</x:definedName>
    <x:definedName name="Consolidated" localSheetId="20" hidden="1">{#N/A,#N/A,FALSE,"O&amp;M by processes";#N/A,#N/A,FALSE,"Elec Act vs Bud";#N/A,#N/A,FALSE,"G&amp;A";#N/A,#N/A,FALSE,"BGS";#N/A,#N/A,FALSE,"Res Cost"}</x:definedName>
    <x:definedName name="Consolidated" hidden="1">{#N/A,#N/A,FALSE,"O&amp;M by processes";#N/A,#N/A,FALSE,"Elec Act vs Bud";#N/A,#N/A,FALSE,"G&amp;A";#N/A,#N/A,FALSE,"BGS";#N/A,#N/A,FALSE,"Res Cost"}</x:definedName>
    <x:definedName name="CONSOLTAXPROV">#REF!</x:definedName>
    <x:definedName name="ConsolTbal">#REF!</x:definedName>
    <x:definedName name="Contract_Services" localSheetId="17">#REF!</x:definedName>
    <x:definedName name="Contract_Services">#REF!</x:definedName>
    <x:definedName name="Conventions" localSheetId="17">#REF!</x:definedName>
    <x:definedName name="Conventions">#REF!</x:definedName>
    <x:definedName name="CONVERT_IT" localSheetId="17">#REF!</x:definedName>
    <x:definedName name="CONVERT_IT">#REF!</x:definedName>
    <x:definedName name="CONVERT_RTN">#REF!</x:definedName>
    <x:definedName name="Convertible_Equity_Units">#REF!</x:definedName>
    <x:definedName name="Corporate_Purch_Acct">#REF!</x:definedName>
    <x:definedName name="Corporate_Purch_Acct_YR_2005">#REF!</x:definedName>
    <x:definedName name="Corporate_Purch_Acct_YR_2006">#REF!</x:definedName>
    <x:definedName name="Corporate_Purch_Acct_YR_2007">#REF!</x:definedName>
    <x:definedName name="Corporate_Purch_Acct_YR_2008">#REF!</x:definedName>
    <x:definedName name="CORPPA2003" localSheetId="17">#REF!</x:definedName>
    <x:definedName name="CORPPA2003">#REF!</x:definedName>
    <x:definedName name="CORPPA2004" localSheetId="17">#REF!</x:definedName>
    <x:definedName name="CORPPA2004">#REF!</x:definedName>
    <x:definedName name="CORPPA2005" localSheetId="17">#REF!</x:definedName>
    <x:definedName name="CORPPA2005">#REF!</x:definedName>
    <x:definedName name="CORPPA2006">#REF!</x:definedName>
    <x:definedName name="CORPPA2007">#REF!</x:definedName>
    <x:definedName name="CORPPA2008">#REF!</x:definedName>
    <x:definedName name="COST">#REF!</x:definedName>
    <x:definedName name="Cost_Center" localSheetId="9">#REF!</x:definedName>
    <x:definedName name="Cost_Center">#REF!</x:definedName>
    <x:definedName name="cost_of_good_sold" localSheetId="9">#REF!</x:definedName>
    <x:definedName name="cost_of_good_sold">#REF!</x:definedName>
    <x:definedName name="Cost_of_Goods_Sold" localSheetId="17">#REF!</x:definedName>
    <x:definedName name="Cost_of_Goods_Sold">#REF!</x:definedName>
    <x:definedName name="Cost_of_Goods_Sold_CPM" localSheetId="17">#REF!</x:definedName>
    <x:definedName name="Cost_of_Goods_Sold_CPM">#REF!</x:definedName>
    <x:definedName name="cost2001" localSheetId="9">#REF!</x:definedName>
    <x:definedName name="cost2001">#REF!</x:definedName>
    <x:definedName name="COUNTER" localSheetId="9">#REF!</x:definedName>
    <x:definedName name="COUNTER">#REF!</x:definedName>
    <x:definedName name="cover" localSheetId="17">#REF!</x:definedName>
    <x:definedName name="cover">#REF!</x:definedName>
    <x:definedName name="CP">#N/A</x:definedName>
    <x:definedName name="CP_1">#N/A</x:definedName>
    <x:definedName name="CP_PG1B" localSheetId="17">#REF!</x:definedName>
    <x:definedName name="CP_PG1B">#REF!</x:definedName>
    <x:definedName name="cp_pg2">#REF!</x:definedName>
    <x:definedName name="cp_pg2b">#REF!</x:definedName>
    <x:definedName name="CP_PG3B">#REF!</x:definedName>
    <x:definedName name="CPK1X">#REF!</x:definedName>
    <x:definedName name="CPK2X">#REF!</x:definedName>
    <x:definedName name="CPM" localSheetId="17">#REF!</x:definedName>
    <x:definedName name="CPM">#REF!</x:definedName>
    <x:definedName name="CPUC_Cashflow_Summary_Table">#REF!</x:definedName>
    <x:definedName name="CR">#REF!</x:definedName>
    <x:definedName name="credit_rate" localSheetId="9">#REF!</x:definedName>
    <x:definedName name="credit_rate">#REF!</x:definedName>
    <x:definedName name="CREDITS" localSheetId="17">#REF!</x:definedName>
    <x:definedName name="CREDITS">#REF!</x:definedName>
    <x:definedName name="creditsummary" localSheetId="9">#REF!</x:definedName>
    <x:definedName name="creditsummary">#REF!</x:definedName>
    <x:definedName name="cropdeftaxbalance" localSheetId="17">#REF!</x:definedName>
    <x:definedName name="cropdeftaxbalance">#REF!</x:definedName>
    <x:definedName name="CROPTAXPROV" localSheetId="17">#REF!</x:definedName>
    <x:definedName name="CROPTAXPROV">#REF!</x:definedName>
    <x:definedName name="CSH" localSheetId="17">#REF!</x:definedName>
    <x:definedName name="CSH">#REF!</x:definedName>
    <x:definedName name="CSHBCK">#REF!</x:definedName>
    <x:definedName name="CSHP">#REF!</x:definedName>
    <x:definedName name="CSHPBOD">#REF!</x:definedName>
    <x:definedName name="CSTextLen">#REF!</x:definedName>
    <x:definedName name="CTCPA2003">#REF!</x:definedName>
    <x:definedName name="CTCPA2004">#REF!</x:definedName>
    <x:definedName name="CTCPA2005">#REF!</x:definedName>
    <x:definedName name="CTCPA2006">#REF!</x:definedName>
    <x:definedName name="CTCPA2007">#REF!</x:definedName>
    <x:definedName name="CTCPA2008">#REF!</x:definedName>
    <x:definedName name="CTR">'3a - Shared Revenues'!$E$50</x:definedName>
    <x:definedName name="CTY_ANNUAL" localSheetId="9">#REF!</x:definedName>
    <x:definedName name="CTY_ANNUAL" localSheetId="17">#REF!</x:definedName>
    <x:definedName name="CTY_ANNUAL">#REF!</x:definedName>
    <x:definedName name="cty_peak_sum" localSheetId="9">#REF!</x:definedName>
    <x:definedName name="cty_peak_sum">#REF!</x:definedName>
    <x:definedName name="CUR_QRES" localSheetId="9">#REF!</x:definedName>
    <x:definedName name="CUR_QRES">#REF!</x:definedName>
    <x:definedName name="CUR_QRES0.75" localSheetId="9">#REF!</x:definedName>
    <x:definedName name="CUR_QRES0.75">#REF!</x:definedName>
    <x:definedName name="CUR_QRES0.80" localSheetId="9">#REF!</x:definedName>
    <x:definedName name="CUR_QRES0.80">#REF!</x:definedName>
    <x:definedName name="CUR_QRES0.85" localSheetId="9">#REF!</x:definedName>
    <x:definedName name="CUR_QRES0.85">#REF!</x:definedName>
    <x:definedName name="CUR_QRES0.90" localSheetId="9">#REF!</x:definedName>
    <x:definedName name="CUR_QRES0.90">#REF!</x:definedName>
    <x:definedName name="CUR_QRES0.95" localSheetId="9">#REF!</x:definedName>
    <x:definedName name="CUR_QRES0.95">#REF!</x:definedName>
    <x:definedName name="CUR_QRES1.00" localSheetId="9">#REF!</x:definedName>
    <x:definedName name="CUR_QRES1.00">#REF!</x:definedName>
    <x:definedName name="CUR_QRES1.05" localSheetId="9">#REF!</x:definedName>
    <x:definedName name="CUR_QRES1.05">#REF!</x:definedName>
    <x:definedName name="CUR_QRES1.10" localSheetId="9">#REF!</x:definedName>
    <x:definedName name="CUR_QRES1.10">#REF!</x:definedName>
    <x:definedName name="CUR_QRES1.15" localSheetId="9">#REF!</x:definedName>
    <x:definedName name="CUR_QRES1.15">#REF!</x:definedName>
    <x:definedName name="CUR_QRES1.20" localSheetId="9">#REF!</x:definedName>
    <x:definedName name="CUR_QRES1.20">#REF!</x:definedName>
    <x:definedName name="CUR_QRES1.25" localSheetId="9">#REF!</x:definedName>
    <x:definedName name="CUR_QRES1.25">#REF!</x:definedName>
    <x:definedName name="CUR_SENS_FACT" localSheetId="17">#REF!</x:definedName>
    <x:definedName name="CUR_SENS_FACT">#REF!</x:definedName>
    <x:definedName name="CURR" localSheetId="17">#REF!</x:definedName>
    <x:definedName name="CURR">#REF!</x:definedName>
    <x:definedName name="Current_Asset_from_Risk_Mgt_Activities" localSheetId="17">#REF!</x:definedName>
    <x:definedName name="Current_Asset_from_Risk_Mgt_Activities">#REF!</x:definedName>
    <x:definedName name="Current_Assets" localSheetId="17">#REF!</x:definedName>
    <x:definedName name="Current_Assets">#REF!</x:definedName>
    <x:definedName name="Current_Assets_CPM" localSheetId="17">#REF!</x:definedName>
    <x:definedName name="Current_Assets_CPM">#REF!</x:definedName>
    <x:definedName name="Current_Income_Tax_CPM">#REF!</x:definedName>
    <x:definedName name="CURRENT_LIABILITIES">#REF!</x:definedName>
    <x:definedName name="Current_Liabilities_CPM">#REF!</x:definedName>
    <x:definedName name="Current_Liability_from_Risk_Mgt_Activities">#REF!</x:definedName>
    <x:definedName name="CURRENT_MESSAGE">#REF!</x:definedName>
    <x:definedName name="current_month">#REF!</x:definedName>
    <x:definedName name="Current_Plan_Results">#REF!</x:definedName>
    <x:definedName name="Current_Plan_Results_Year_2">#REF!</x:definedName>
    <x:definedName name="Current_Plan_Results_Year_3">#REF!</x:definedName>
    <x:definedName name="Current_Plan_Sensitivity">#REF!</x:definedName>
    <x:definedName name="Current_Plan_Sensitivity_Year_2">#REF!</x:definedName>
    <x:definedName name="Current_Plan_Sensitivity_Year_3">#REF!</x:definedName>
    <x:definedName name="Current_Portion_Capital_Leases">#REF!</x:definedName>
    <x:definedName name="Current_Portion_Long_Term_Debt">#REF!</x:definedName>
    <x:definedName name="Current_Portion_of_Capital_Leases">#REF!</x:definedName>
    <x:definedName name="Current_Portion_of_LTD">#REF!</x:definedName>
    <x:definedName name="Current_Portion_of_Securitized_Bonds">#REF!</x:definedName>
    <x:definedName name="Current_Portion_Securitized_Bonds">#REF!</x:definedName>
    <x:definedName name="CURRENTPROVISION">#REF!</x:definedName>
    <x:definedName name="currprov">#REF!</x:definedName>
    <x:definedName name="Curve_Date" localSheetId="9">#REF!</x:definedName>
    <x:definedName name="Curve_Date">#REF!</x:definedName>
    <x:definedName name="CUST">#N/A</x:definedName>
    <x:definedName name="CUST1">#N/A</x:definedName>
    <x:definedName name="CUSTOM1">#REF!</x:definedName>
    <x:definedName name="CUSTOM2">#REF!</x:definedName>
    <x:definedName name="CUSTP">'3a - Shared Revenues'!$E$51</x:definedName>
    <x:definedName name="CUSTR">'3a - Shared Revenues'!$E$52</x:definedName>
    <x:definedName name="custRetain" localSheetId="9">#REF!</x:definedName>
    <x:definedName name="custRetain" localSheetId="17">#REF!</x:definedName>
    <x:definedName name="custRetain">#REF!</x:definedName>
    <x:definedName name="CUT" localSheetId="9">#REF!</x:definedName>
    <x:definedName name="CUT">#REF!</x:definedName>
    <x:definedName name="CUTINS" localSheetId="9">#REF!</x:definedName>
    <x:definedName name="CUTINS">#REF!</x:definedName>
    <x:definedName name="CUTINT1" localSheetId="9">#REF!</x:definedName>
    <x:definedName name="CUTINT1" localSheetId="17">#REF!</x:definedName>
    <x:definedName name="CUTINT1">#REF!</x:definedName>
    <x:definedName name="CUTINT2" localSheetId="9">#REF!</x:definedName>
    <x:definedName name="CUTINT2" localSheetId="17">#REF!</x:definedName>
    <x:definedName name="CUTINT2">#REF!</x:definedName>
    <x:definedName name="D">#REF!</x:definedName>
    <x:definedName name="D_EAI">#REF!</x:definedName>
    <x:definedName name="D_EGSI">#REF!</x:definedName>
    <x:definedName name="D_EMI">#REF!</x:definedName>
    <x:definedName name="D_ENOI">#REF!</x:definedName>
    <x:definedName name="D_Tech___Other_Wolverine" localSheetId="17">#REF!</x:definedName>
    <x:definedName name="D_Tech___Other_Wolverine">#REF!</x:definedName>
    <x:definedName name="D_Tech___Other_Wolverine_YR_2005" localSheetId="17">#REF!</x:definedName>
    <x:definedName name="D_Tech___Other_Wolverine_YR_2005">#REF!</x:definedName>
    <x:definedName name="D_Tech___Other_Wolverine_YR_2006" localSheetId="17">#REF!</x:definedName>
    <x:definedName name="D_Tech___Other_Wolverine_YR_2006">#REF!</x:definedName>
    <x:definedName name="D_Tech___Other_Wolverine_YR_2007">#REF!</x:definedName>
    <x:definedName name="D_Tech___Other_Wolverine_YR_2008">#REF!</x:definedName>
    <x:definedName name="da" localSheetId="21" hidden="1">{#N/A,#N/A,FALSE,"O&amp;M by processes";#N/A,#N/A,FALSE,"Elec Act vs Bud";#N/A,#N/A,FALSE,"G&amp;A";#N/A,#N/A,FALSE,"BGS";#N/A,#N/A,FALSE,"Res Cost"}</x:definedName>
    <x:definedName name="da" localSheetId="9" hidden="1">{#N/A,#N/A,FALSE,"O&amp;M by processes";#N/A,#N/A,FALSE,"Elec Act vs Bud";#N/A,#N/A,FALSE,"G&amp;A";#N/A,#N/A,FALSE,"BGS";#N/A,#N/A,FALSE,"Res Cost"}</x:definedName>
    <x:definedName name="da" localSheetId="15" hidden="1">{#N/A,#N/A,FALSE,"O&amp;M by processes";#N/A,#N/A,FALSE,"Elec Act vs Bud";#N/A,#N/A,FALSE,"G&amp;A";#N/A,#N/A,FALSE,"BGS";#N/A,#N/A,FALSE,"Res Cost"}</x:definedName>
    <x:definedName name="da" localSheetId="16" hidden="1">{#N/A,#N/A,FALSE,"O&amp;M by processes";#N/A,#N/A,FALSE,"Elec Act vs Bud";#N/A,#N/A,FALSE,"G&amp;A";#N/A,#N/A,FALSE,"BGS";#N/A,#N/A,FALSE,"Res Cost"}</x:definedName>
    <x:definedName name="da" localSheetId="14" hidden="1">{#N/A,#N/A,FALSE,"O&amp;M by processes";#N/A,#N/A,FALSE,"Elec Act vs Bud";#N/A,#N/A,FALSE,"G&amp;A";#N/A,#N/A,FALSE,"BGS";#N/A,#N/A,FALSE,"Res Cost"}</x:definedName>
    <x:definedName name="da" localSheetId="17" hidden="1">{#N/A,#N/A,FALSE,"O&amp;M by processes";#N/A,#N/A,FALSE,"Elec Act vs Bud";#N/A,#N/A,FALSE,"G&amp;A";#N/A,#N/A,FALSE,"BGS";#N/A,#N/A,FALSE,"Res Cost"}</x:definedName>
    <x:definedName name="da" localSheetId="19" hidden="1">{#N/A,#N/A,FALSE,"O&amp;M by processes";#N/A,#N/A,FALSE,"Elec Act vs Bud";#N/A,#N/A,FALSE,"G&amp;A";#N/A,#N/A,FALSE,"BGS";#N/A,#N/A,FALSE,"Res Cost"}</x:definedName>
    <x:definedName name="da" localSheetId="20" hidden="1">{#N/A,#N/A,FALSE,"O&amp;M by processes";#N/A,#N/A,FALSE,"Elec Act vs Bud";#N/A,#N/A,FALSE,"G&amp;A";#N/A,#N/A,FALSE,"BGS";#N/A,#N/A,FALSE,"Res Cost"}</x:definedName>
    <x:definedName name="da" hidden="1">{#N/A,#N/A,FALSE,"O&amp;M by processes";#N/A,#N/A,FALSE,"Elec Act vs Bud";#N/A,#N/A,FALSE,"G&amp;A";#N/A,#N/A,FALSE,"BGS";#N/A,#N/A,FALSE,"Res Cost"}</x:definedName>
    <x:definedName name="dada" localSheetId="21" hidden="1">{#N/A,#N/A,FALSE,"O&amp;M by processes";#N/A,#N/A,FALSE,"Elec Act vs Bud";#N/A,#N/A,FALSE,"G&amp;A";#N/A,#N/A,FALSE,"BGS";#N/A,#N/A,FALSE,"Res Cost"}</x:definedName>
    <x:definedName name="dada" localSheetId="9" hidden="1">{#N/A,#N/A,FALSE,"O&amp;M by processes";#N/A,#N/A,FALSE,"Elec Act vs Bud";#N/A,#N/A,FALSE,"G&amp;A";#N/A,#N/A,FALSE,"BGS";#N/A,#N/A,FALSE,"Res Cost"}</x:definedName>
    <x:definedName name="dada" localSheetId="15" hidden="1">{#N/A,#N/A,FALSE,"O&amp;M by processes";#N/A,#N/A,FALSE,"Elec Act vs Bud";#N/A,#N/A,FALSE,"G&amp;A";#N/A,#N/A,FALSE,"BGS";#N/A,#N/A,FALSE,"Res Cost"}</x:definedName>
    <x:definedName name="dada" localSheetId="16" hidden="1">{#N/A,#N/A,FALSE,"O&amp;M by processes";#N/A,#N/A,FALSE,"Elec Act vs Bud";#N/A,#N/A,FALSE,"G&amp;A";#N/A,#N/A,FALSE,"BGS";#N/A,#N/A,FALSE,"Res Cost"}</x:definedName>
    <x:definedName name="dada" localSheetId="14" hidden="1">{#N/A,#N/A,FALSE,"O&amp;M by processes";#N/A,#N/A,FALSE,"Elec Act vs Bud";#N/A,#N/A,FALSE,"G&amp;A";#N/A,#N/A,FALSE,"BGS";#N/A,#N/A,FALSE,"Res Cost"}</x:definedName>
    <x:definedName name="dada" localSheetId="17" hidden="1">{#N/A,#N/A,FALSE,"O&amp;M by processes";#N/A,#N/A,FALSE,"Elec Act vs Bud";#N/A,#N/A,FALSE,"G&amp;A";#N/A,#N/A,FALSE,"BGS";#N/A,#N/A,FALSE,"Res Cost"}</x:definedName>
    <x:definedName name="dada" localSheetId="19" hidden="1">{#N/A,#N/A,FALSE,"O&amp;M by processes";#N/A,#N/A,FALSE,"Elec Act vs Bud";#N/A,#N/A,FALSE,"G&amp;A";#N/A,#N/A,FALSE,"BGS";#N/A,#N/A,FALSE,"Res Cost"}</x:definedName>
    <x:definedName name="dada" localSheetId="20" hidden="1">{#N/A,#N/A,FALSE,"O&amp;M by processes";#N/A,#N/A,FALSE,"Elec Act vs Bud";#N/A,#N/A,FALSE,"G&amp;A";#N/A,#N/A,FALSE,"BGS";#N/A,#N/A,FALSE,"Res Cost"}</x:definedName>
    <x:definedName name="dada" hidden="1">{#N/A,#N/A,FALSE,"O&amp;M by processes";#N/A,#N/A,FALSE,"Elec Act vs Bud";#N/A,#N/A,FALSE,"G&amp;A";#N/A,#N/A,FALSE,"BGS";#N/A,#N/A,FALSE,"Res Cost"}</x:definedName>
    <x:definedName name="dae" localSheetId="9">#REF!</x:definedName>
    <x:definedName name="dae">#REF!</x:definedName>
    <x:definedName name="DASDD" localSheetId="21" hidden="1">{#N/A,#N/A,FALSE,"Monthly SAIFI";#N/A,#N/A,FALSE,"Yearly SAIFI";#N/A,#N/A,FALSE,"Monthly CAIDI";#N/A,#N/A,FALSE,"Yearly CAIDI";#N/A,#N/A,FALSE,"Monthly SAIDI";#N/A,#N/A,FALSE,"Yearly SAIDI";#N/A,#N/A,FALSE,"Monthly MAIFI";#N/A,#N/A,FALSE,"Yearly MAIFI";#N/A,#N/A,FALSE,"Monthly Cust &gt;=4 Int"}</x:definedName>
    <x:definedName name="DASDD" localSheetId="9" hidden="1">{#N/A,#N/A,FALSE,"Monthly SAIFI";#N/A,#N/A,FALSE,"Yearly SAIFI";#N/A,#N/A,FALSE,"Monthly CAIDI";#N/A,#N/A,FALSE,"Yearly CAIDI";#N/A,#N/A,FALSE,"Monthly SAIDI";#N/A,#N/A,FALSE,"Yearly SAIDI";#N/A,#N/A,FALSE,"Monthly MAIFI";#N/A,#N/A,FALSE,"Yearly MAIFI";#N/A,#N/A,FALSE,"Monthly Cust &gt;=4 Int"}</x:definedName>
    <x:definedName name="DASDD" localSheetId="15" hidden="1">{#N/A,#N/A,FALSE,"Monthly SAIFI";#N/A,#N/A,FALSE,"Yearly SAIFI";#N/A,#N/A,FALSE,"Monthly CAIDI";#N/A,#N/A,FALSE,"Yearly CAIDI";#N/A,#N/A,FALSE,"Monthly SAIDI";#N/A,#N/A,FALSE,"Yearly SAIDI";#N/A,#N/A,FALSE,"Monthly MAIFI";#N/A,#N/A,FALSE,"Yearly MAIFI";#N/A,#N/A,FALSE,"Monthly Cust &gt;=4 Int"}</x:definedName>
    <x:definedName name="DASDD" localSheetId="16" hidden="1">{#N/A,#N/A,FALSE,"Monthly SAIFI";#N/A,#N/A,FALSE,"Yearly SAIFI";#N/A,#N/A,FALSE,"Monthly CAIDI";#N/A,#N/A,FALSE,"Yearly CAIDI";#N/A,#N/A,FALSE,"Monthly SAIDI";#N/A,#N/A,FALSE,"Yearly SAIDI";#N/A,#N/A,FALSE,"Monthly MAIFI";#N/A,#N/A,FALSE,"Yearly MAIFI";#N/A,#N/A,FALSE,"Monthly Cust &gt;=4 Int"}</x:definedName>
    <x:definedName name="DASDD" localSheetId="14" hidden="1">{#N/A,#N/A,FALSE,"Monthly SAIFI";#N/A,#N/A,FALSE,"Yearly SAIFI";#N/A,#N/A,FALSE,"Monthly CAIDI";#N/A,#N/A,FALSE,"Yearly CAIDI";#N/A,#N/A,FALSE,"Monthly SAIDI";#N/A,#N/A,FALSE,"Yearly SAIDI";#N/A,#N/A,FALSE,"Monthly MAIFI";#N/A,#N/A,FALSE,"Yearly MAIFI";#N/A,#N/A,FALSE,"Monthly Cust &gt;=4 Int"}</x:definedName>
    <x:definedName name="DASDD" localSheetId="17" hidden="1">{#N/A,#N/A,FALSE,"Monthly SAIFI";#N/A,#N/A,FALSE,"Yearly SAIFI";#N/A,#N/A,FALSE,"Monthly CAIDI";#N/A,#N/A,FALSE,"Yearly CAIDI";#N/A,#N/A,FALSE,"Monthly SAIDI";#N/A,#N/A,FALSE,"Yearly SAIDI";#N/A,#N/A,FALSE,"Monthly MAIFI";#N/A,#N/A,FALSE,"Yearly MAIFI";#N/A,#N/A,FALSE,"Monthly Cust &gt;=4 Int"}</x:definedName>
    <x:definedName name="DASDD" hidden="1">{#N/A,#N/A,FALSE,"Monthly SAIFI";#N/A,#N/A,FALSE,"Yearly SAIFI";#N/A,#N/A,FALSE,"Monthly CAIDI";#N/A,#N/A,FALSE,"Yearly CAIDI";#N/A,#N/A,FALSE,"Monthly SAIDI";#N/A,#N/A,FALSE,"Yearly SAIDI";#N/A,#N/A,FALSE,"Monthly MAIFI";#N/A,#N/A,FALSE,"Yearly MAIFI";#N/A,#N/A,FALSE,"Monthly Cust &gt;=4 Int"}</x:definedName>
    <x:definedName name="Data" localSheetId="17">#REF!</x:definedName>
    <x:definedName name="Data">#REF!</x:definedName>
    <x:definedName name="data_year">#REF!</x:definedName>
    <x:definedName name="DATA05" localSheetId="17">#REF!</x:definedName>
    <x:definedName name="DATA05">#REF!</x:definedName>
    <x:definedName name="Data06" localSheetId="17">#REF!</x:definedName>
    <x:definedName name="Data06">#REF!</x:definedName>
    <x:definedName name="DATA1" localSheetId="17">#REF!</x:definedName>
    <x:definedName name="DATA1">#REF!</x:definedName>
    <x:definedName name="DATA10" localSheetId="9">#REF!</x:definedName>
    <x:definedName name="DATA10" localSheetId="17">#REF!</x:definedName>
    <x:definedName name="DATA10">#REF!</x:definedName>
    <x:definedName name="DATA11" localSheetId="9">#REF!</x:definedName>
    <x:definedName name="DATA11" localSheetId="17">#REF!</x:definedName>
    <x:definedName name="DATA11">#REF!</x:definedName>
    <x:definedName name="DATA12" localSheetId="9">#REF!</x:definedName>
    <x:definedName name="DATA12" localSheetId="17">#REF!</x:definedName>
    <x:definedName name="DATA12">#REF!</x:definedName>
    <x:definedName name="DATA13" localSheetId="9">#REF!</x:definedName>
    <x:definedName name="DATA13" localSheetId="17">#REF!</x:definedName>
    <x:definedName name="DATA13">#REF!</x:definedName>
    <x:definedName name="DATA14" localSheetId="17">#REF!</x:definedName>
    <x:definedName name="DATA14">#REF!</x:definedName>
    <x:definedName name="DATA15">#REF!</x:definedName>
    <x:definedName name="DATA2" localSheetId="9">#REF!</x:definedName>
    <x:definedName name="DATA2" localSheetId="17">#REF!</x:definedName>
    <x:definedName name="DATA2">#REF!</x:definedName>
    <x:definedName name="DATA3" localSheetId="9">#REF!</x:definedName>
    <x:definedName name="DATA3" localSheetId="17">#REF!</x:definedName>
    <x:definedName name="DATA3">#REF!</x:definedName>
    <x:definedName name="DATA4" localSheetId="9">#REF!</x:definedName>
    <x:definedName name="DATA4" localSheetId="17">#REF!</x:definedName>
    <x:definedName name="DATA4">#REF!</x:definedName>
    <x:definedName name="DATA5" localSheetId="9">#REF!</x:definedName>
    <x:definedName name="DATA5" localSheetId="17">#REF!</x:definedName>
    <x:definedName name="DATA5">#REF!</x:definedName>
    <x:definedName name="DATA6" localSheetId="17">#REF!</x:definedName>
    <x:definedName name="DATA6">#REF!</x:definedName>
    <x:definedName name="DATA7" localSheetId="9">#REF!</x:definedName>
    <x:definedName name="DATA7" localSheetId="17">#REF!</x:definedName>
    <x:definedName name="DATA7">#REF!</x:definedName>
    <x:definedName name="DATA8" localSheetId="9">#REF!</x:definedName>
    <x:definedName name="DATA8" localSheetId="17">#REF!</x:definedName>
    <x:definedName name="DATA8">#REF!</x:definedName>
    <x:definedName name="DATA9" localSheetId="9">#REF!</x:definedName>
    <x:definedName name="DATA9" localSheetId="17">#REF!</x:definedName>
    <x:definedName name="DATA9">#REF!</x:definedName>
    <x:definedName name="data97" localSheetId="9">#REF!</x:definedName>
    <x:definedName name="data97" localSheetId="17">#REF!</x:definedName>
    <x:definedName name="data97">#REF!</x:definedName>
    <x:definedName name="_xlnm.Database" localSheetId="9">#REF!</x:definedName>
    <x:definedName name="_xlnm.Database" localSheetId="17">#REF!</x:definedName>
    <x:definedName name="_xlnm.Database">#REF!</x:definedName>
    <x:definedName name="Database_MI" localSheetId="9">#REF!</x:definedName>
    <x:definedName name="Database_MI" localSheetId="17">#REF!</x:definedName>
    <x:definedName name="Database_MI">#REF!</x:definedName>
    <x:definedName name="DATAFEEDER" localSheetId="9">#REF!</x:definedName>
    <x:definedName name="DATAFEEDER">#REF!</x:definedName>
    <x:definedName name="DATALINE" localSheetId="9">#REF!</x:definedName>
    <x:definedName name="DATALINE" localSheetId="17">#REF!</x:definedName>
    <x:definedName name="DATALINE">#REF!</x:definedName>
    <x:definedName name="Date" localSheetId="21" hidden="1">"b1"</x:definedName>
    <x:definedName name="Date" localSheetId="9">#REF!</x:definedName>
    <x:definedName name="Date" localSheetId="15" hidden="1">"b1"</x:definedName>
    <x:definedName name="Date" localSheetId="14" hidden="1">"b1"</x:definedName>
    <x:definedName name="Date" localSheetId="19" hidden="1">"b1"</x:definedName>
    <x:definedName name="Date" localSheetId="20" hidden="1">"b1"</x:definedName>
    <x:definedName name="Date">#REF!</x:definedName>
    <x:definedName name="DATE1" localSheetId="9">#REF!</x:definedName>
    <x:definedName name="DATE1" localSheetId="17">#REF!</x:definedName>
    <x:definedName name="DATE1">#REF!</x:definedName>
    <x:definedName name="DATE2" localSheetId="17">#REF!</x:definedName>
    <x:definedName name="DATE2">#REF!</x:definedName>
    <x:definedName name="DATE3" localSheetId="17">#REF!</x:definedName>
    <x:definedName name="DATE3">#REF!</x:definedName>
    <x:definedName name="DATE4">#REF!</x:definedName>
    <x:definedName name="DateTime">#REF!</x:definedName>
    <x:definedName name="DB_CPK">#N/A</x:definedName>
    <x:definedName name="DB_CPK1">#REF!</x:definedName>
    <x:definedName name="DB_CPK2" localSheetId="9">#REF!</x:definedName>
    <x:definedName name="DB_CPK2" localSheetId="17">#REF!</x:definedName>
    <x:definedName name="DB_CPK2">#REF!</x:definedName>
    <x:definedName name="DB_CPK3" localSheetId="9">#REF!</x:definedName>
    <x:definedName name="DB_CPK3" localSheetId="17">#REF!</x:definedName>
    <x:definedName name="DB_CPK3">#REF!</x:definedName>
    <x:definedName name="DB_CUST">#N/A</x:definedName>
    <x:definedName name="DB_EGR">#N/A</x:definedName>
    <x:definedName name="DB_EGR1" localSheetId="9">#REF!</x:definedName>
    <x:definedName name="DB_EGR1" localSheetId="17">#REF!</x:definedName>
    <x:definedName name="DB_EGR1">#REF!</x:definedName>
    <x:definedName name="DB_EGR2" localSheetId="9">#REF!</x:definedName>
    <x:definedName name="DB_EGR2" localSheetId="17">#REF!</x:definedName>
    <x:definedName name="DB_EGR2">#REF!</x:definedName>
    <x:definedName name="DB_IMAX">#N/A</x:definedName>
    <x:definedName name="DB_NCPK">#N/A</x:definedName>
    <x:definedName name="DB_NCPK1" localSheetId="9">#REF!</x:definedName>
    <x:definedName name="DB_NCPK1" localSheetId="17">#REF!</x:definedName>
    <x:definedName name="DB_NCPK1">#REF!</x:definedName>
    <x:definedName name="DB_NCPK2" localSheetId="9">#REF!</x:definedName>
    <x:definedName name="DB_NCPK2" localSheetId="17">#REF!</x:definedName>
    <x:definedName name="DB_NCPK2">#REF!</x:definedName>
    <x:definedName name="DB_NCPK3" localSheetId="17">#REF!</x:definedName>
    <x:definedName name="DB_NCPK3">#REF!</x:definedName>
    <x:definedName name="DB_NCPK4">#REF!</x:definedName>
    <x:definedName name="DCIT">#REF!</x:definedName>
    <x:definedName name="dd" localSheetId="21" hidden="1">{#N/A,#N/A,FALSE,"Monthly SAIFI";#N/A,#N/A,FALSE,"Yearly SAIFI";#N/A,#N/A,FALSE,"Monthly CAIDI";#N/A,#N/A,FALSE,"Yearly CAIDI";#N/A,#N/A,FALSE,"Monthly SAIDI";#N/A,#N/A,FALSE,"Yearly SAIDI";#N/A,#N/A,FALSE,"Monthly MAIFI";#N/A,#N/A,FALSE,"Yearly MAIFI";#N/A,#N/A,FALSE,"Monthly Cust &gt;=4 Int"}</x:definedName>
    <x:definedName name="dd" localSheetId="9">#REF!</x:definedName>
    <x:definedName name="dd" localSheetId="15" hidden="1">{#N/A,#N/A,FALSE,"Monthly SAIFI";#N/A,#N/A,FALSE,"Yearly SAIFI";#N/A,#N/A,FALSE,"Monthly CAIDI";#N/A,#N/A,FALSE,"Yearly CAIDI";#N/A,#N/A,FALSE,"Monthly SAIDI";#N/A,#N/A,FALSE,"Yearly SAIDI";#N/A,#N/A,FALSE,"Monthly MAIFI";#N/A,#N/A,FALSE,"Yearly MAIFI";#N/A,#N/A,FALSE,"Monthly Cust &gt;=4 Int"}</x:definedName>
    <x:definedName name="dd" localSheetId="14" hidden="1">{#N/A,#N/A,FALSE,"Monthly SAIFI";#N/A,#N/A,FALSE,"Yearly SAIFI";#N/A,#N/A,FALSE,"Monthly CAIDI";#N/A,#N/A,FALSE,"Yearly CAIDI";#N/A,#N/A,FALSE,"Monthly SAIDI";#N/A,#N/A,FALSE,"Yearly SAIDI";#N/A,#N/A,FALSE,"Monthly MAIFI";#N/A,#N/A,FALSE,"Yearly MAIFI";#N/A,#N/A,FALSE,"Monthly Cust &gt;=4 Int"}</x:definedName>
    <x:definedName name="dd" localSheetId="19" hidden="1">{#N/A,#N/A,FALSE,"Monthly SAIFI";#N/A,#N/A,FALSE,"Yearly SAIFI";#N/A,#N/A,FALSE,"Monthly CAIDI";#N/A,#N/A,FALSE,"Yearly CAIDI";#N/A,#N/A,FALSE,"Monthly SAIDI";#N/A,#N/A,FALSE,"Yearly SAIDI";#N/A,#N/A,FALSE,"Monthly MAIFI";#N/A,#N/A,FALSE,"Yearly MAIFI";#N/A,#N/A,FALSE,"Monthly Cust &gt;=4 Int"}</x:definedName>
    <x:definedName name="dd" localSheetId="20" hidden="1">{#N/A,#N/A,FALSE,"Monthly SAIFI";#N/A,#N/A,FALSE,"Yearly SAIFI";#N/A,#N/A,FALSE,"Monthly CAIDI";#N/A,#N/A,FALSE,"Yearly CAIDI";#N/A,#N/A,FALSE,"Monthly SAIDI";#N/A,#N/A,FALSE,"Yearly SAIDI";#N/A,#N/A,FALSE,"Monthly MAIFI";#N/A,#N/A,FALSE,"Yearly MAIFI";#N/A,#N/A,FALSE,"Monthly Cust &gt;=4 Int"}</x:definedName>
    <x:definedName name="dd">#REF!</x:definedName>
    <x:definedName name="DD.">#REF!</x:definedName>
    <x:definedName name="ddd" localSheetId="9">#REF!</x:definedName>
    <x:definedName name="ddd">#REF!</x:definedName>
    <x:definedName name="ddfsaf" localSheetId="21" hidden="1">{#N/A,#N/A,FALSE,"Monthly SAIFI";#N/A,#N/A,FALSE,"Yearly SAIFI";#N/A,#N/A,FALSE,"Monthly CAIDI";#N/A,#N/A,FALSE,"Yearly CAIDI";#N/A,#N/A,FALSE,"Monthly SAIDI";#N/A,#N/A,FALSE,"Yearly SAIDI";#N/A,#N/A,FALSE,"Monthly MAIFI";#N/A,#N/A,FALSE,"Yearly MAIFI";#N/A,#N/A,FALSE,"Monthly Cust &gt;=4 Int"}</x:definedName>
    <x:definedName name="ddfsaf" localSheetId="9" hidden="1">{#N/A,#N/A,FALSE,"Monthly SAIFI";#N/A,#N/A,FALSE,"Yearly SAIFI";#N/A,#N/A,FALSE,"Monthly CAIDI";#N/A,#N/A,FALSE,"Yearly CAIDI";#N/A,#N/A,FALSE,"Monthly SAIDI";#N/A,#N/A,FALSE,"Yearly SAIDI";#N/A,#N/A,FALSE,"Monthly MAIFI";#N/A,#N/A,FALSE,"Yearly MAIFI";#N/A,#N/A,FALSE,"Monthly Cust &gt;=4 Int"}</x:definedName>
    <x:definedName name="ddfsaf" localSheetId="15" hidden="1">{#N/A,#N/A,FALSE,"Monthly SAIFI";#N/A,#N/A,FALSE,"Yearly SAIFI";#N/A,#N/A,FALSE,"Monthly CAIDI";#N/A,#N/A,FALSE,"Yearly CAIDI";#N/A,#N/A,FALSE,"Monthly SAIDI";#N/A,#N/A,FALSE,"Yearly SAIDI";#N/A,#N/A,FALSE,"Monthly MAIFI";#N/A,#N/A,FALSE,"Yearly MAIFI";#N/A,#N/A,FALSE,"Monthly Cust &gt;=4 Int"}</x:definedName>
    <x:definedName name="ddfsaf" localSheetId="16" hidden="1">{#N/A,#N/A,FALSE,"Monthly SAIFI";#N/A,#N/A,FALSE,"Yearly SAIFI";#N/A,#N/A,FALSE,"Monthly CAIDI";#N/A,#N/A,FALSE,"Yearly CAIDI";#N/A,#N/A,FALSE,"Monthly SAIDI";#N/A,#N/A,FALSE,"Yearly SAIDI";#N/A,#N/A,FALSE,"Monthly MAIFI";#N/A,#N/A,FALSE,"Yearly MAIFI";#N/A,#N/A,FALSE,"Monthly Cust &gt;=4 Int"}</x:definedName>
    <x:definedName name="ddfsaf" localSheetId="14" hidden="1">{#N/A,#N/A,FALSE,"Monthly SAIFI";#N/A,#N/A,FALSE,"Yearly SAIFI";#N/A,#N/A,FALSE,"Monthly CAIDI";#N/A,#N/A,FALSE,"Yearly CAIDI";#N/A,#N/A,FALSE,"Monthly SAIDI";#N/A,#N/A,FALSE,"Yearly SAIDI";#N/A,#N/A,FALSE,"Monthly MAIFI";#N/A,#N/A,FALSE,"Yearly MAIFI";#N/A,#N/A,FALSE,"Monthly Cust &gt;=4 Int"}</x:definedName>
    <x:definedName name="ddfsaf" localSheetId="17" hidden="1">{#N/A,#N/A,FALSE,"Monthly SAIFI";#N/A,#N/A,FALSE,"Yearly SAIFI";#N/A,#N/A,FALSE,"Monthly CAIDI";#N/A,#N/A,FALSE,"Yearly CAIDI";#N/A,#N/A,FALSE,"Monthly SAIDI";#N/A,#N/A,FALSE,"Yearly SAIDI";#N/A,#N/A,FALSE,"Monthly MAIFI";#N/A,#N/A,FALSE,"Yearly MAIFI";#N/A,#N/A,FALSE,"Monthly Cust &gt;=4 Int"}</x:definedName>
    <x:definedName name="ddfsaf" hidden="1">{#N/A,#N/A,FALSE,"Monthly SAIFI";#N/A,#N/A,FALSE,"Yearly SAIFI";#N/A,#N/A,FALSE,"Monthly CAIDI";#N/A,#N/A,FALSE,"Yearly CAIDI";#N/A,#N/A,FALSE,"Monthly SAIDI";#N/A,#N/A,FALSE,"Yearly SAIDI";#N/A,#N/A,FALSE,"Monthly MAIFI";#N/A,#N/A,FALSE,"Yearly MAIFI";#N/A,#N/A,FALSE,"Monthly Cust &gt;=4 Int"}</x:definedName>
    <x:definedName name="DEBITS">#REF!</x:definedName>
    <x:definedName name="debt" localSheetId="17">#REF!</x:definedName>
    <x:definedName name="debt">#REF!</x:definedName>
    <x:definedName name="DEBT___PREFERRED_FINANCING" localSheetId="17">#REF!</x:definedName>
    <x:definedName name="DEBT___PREFERRED_FINANCING">#REF!</x:definedName>
    <x:definedName name="Debt__Capital" localSheetId="17">#REF!</x:definedName>
    <x:definedName name="Debt__Capital">#REF!</x:definedName>
    <x:definedName name="Debt_Capital_Ratio">#REF!</x:definedName>
    <x:definedName name="Debt_Curr_Intercompany_Loan">#REF!</x:definedName>
    <x:definedName name="DEC">#REF!</x:definedName>
    <x:definedName name="DEC00" localSheetId="21" hidden="1">{#N/A,#N/A,FALSE,"ARREC"}</x:definedName>
    <x:definedName name="DEC00" localSheetId="9" hidden="1">{#N/A,#N/A,FALSE,"ARREC"}</x:definedName>
    <x:definedName name="DEC00" localSheetId="15" hidden="1">{#N/A,#N/A,FALSE,"ARREC"}</x:definedName>
    <x:definedName name="DEC00" localSheetId="16" hidden="1">{#N/A,#N/A,FALSE,"ARREC"}</x:definedName>
    <x:definedName name="DEC00" localSheetId="14" hidden="1">{#N/A,#N/A,FALSE,"ARREC"}</x:definedName>
    <x:definedName name="DEC00" localSheetId="17" hidden="1">{#N/A,#N/A,FALSE,"ARREC"}</x:definedName>
    <x:definedName name="DEC00" hidden="1">{#N/A,#N/A,FALSE,"ARREC"}</x:definedName>
    <x:definedName name="DecCP">#REF!</x:definedName>
    <x:definedName name="DECo_Corporate_Unallocated_YR_2005">#REF!</x:definedName>
    <x:definedName name="DECo_Corporate_Unallocated_YR_2006">#REF!</x:definedName>
    <x:definedName name="DECo_Corporate_Unallocated_YR_2007">#REF!</x:definedName>
    <x:definedName name="DECo_Corporate_Unallocated_YR_2008">#REF!</x:definedName>
    <x:definedName name="Decommissioning_Rate" localSheetId="17">#REF!</x:definedName>
    <x:definedName name="Decommissioning_Rate">#REF!</x:definedName>
    <x:definedName name="Deferral_Interest_Rate" localSheetId="9">#REF!</x:definedName>
    <x:definedName name="Deferral_Interest_Rate">#REF!</x:definedName>
    <x:definedName name="Deferral_Recovery" localSheetId="9">#REF!</x:definedName>
    <x:definedName name="Deferral_Recovery">#REF!</x:definedName>
    <x:definedName name="Deferred_Assets" localSheetId="9">#REF!</x:definedName>
    <x:definedName name="Deferred_Assets" localSheetId="17">#REF!</x:definedName>
    <x:definedName name="Deferred_Assets">#REF!</x:definedName>
    <x:definedName name="Deferred_FIT___ITC_CPM" localSheetId="17">#REF!</x:definedName>
    <x:definedName name="Deferred_FIT___ITC_CPM">#REF!</x:definedName>
    <x:definedName name="Deferred_Income_Tax___Current_Benefit" localSheetId="17">#REF!</x:definedName>
    <x:definedName name="Deferred_Income_Tax___Current_Benefit">#REF!</x:definedName>
    <x:definedName name="Deferred_Income_Tax_Benefit">#REF!</x:definedName>
    <x:definedName name="Deferred_Income_Tax_Obligation">#REF!</x:definedName>
    <x:definedName name="Deferred_Income_Tax_Obligation___Current">#REF!</x:definedName>
    <x:definedName name="Deferred_Income_Taxes">#REF!</x:definedName>
    <x:definedName name="Deferred_Income_Taxes_CPM">#REF!</x:definedName>
    <x:definedName name="Deferred_Tax___ITC_CPM">#REF!</x:definedName>
    <x:definedName name="Deferred_Tax_Calculation">#REF!</x:definedName>
    <x:definedName name="Deferred_Tax_Liability">#REF!</x:definedName>
    <x:definedName name="DefTax" localSheetId="9">#REF!</x:definedName>
    <x:definedName name="DefTax">#REF!</x:definedName>
    <x:definedName name="delete" localSheetId="21" hidden="1">{#N/A,#N/A,FALSE,"CURRENT"}</x:definedName>
    <x:definedName name="delete" localSheetId="9" hidden="1">{#N/A,#N/A,FALSE,"CURRENT"}</x:definedName>
    <x:definedName name="delete" localSheetId="15" hidden="1">{#N/A,#N/A,FALSE,"CURRENT"}</x:definedName>
    <x:definedName name="delete" localSheetId="16" hidden="1">{#N/A,#N/A,FALSE,"CURRENT"}</x:definedName>
    <x:definedName name="delete" localSheetId="14" hidden="1">{#N/A,#N/A,FALSE,"CURRENT"}</x:definedName>
    <x:definedName name="delete" localSheetId="17" hidden="1">{#N/A,#N/A,FALSE,"CURRENT"}</x:definedName>
    <x:definedName name="delete" localSheetId="19" hidden="1">{#N/A,#N/A,FALSE,"CURRENT"}</x:definedName>
    <x:definedName name="delete" localSheetId="20" hidden="1">{#N/A,#N/A,FALSE,"CURRENT"}</x:definedName>
    <x:definedName name="delete" hidden="1">{#N/A,#N/A,FALSE,"CURRENT"}</x:definedName>
    <x:definedName name="Depr___Amort_per_Income_Statement">#REF!</x:definedName>
    <x:definedName name="Depr___Amort_per_Income_Statement_CPM">#REF!</x:definedName>
    <x:definedName name="Deprec.___Amort._CPM">#REF!</x:definedName>
    <x:definedName name="Depreciation___Plant_Assets">#REF!</x:definedName>
    <x:definedName name="DEPT">#REF!</x:definedName>
    <x:definedName name="DESCR">#REF!</x:definedName>
    <x:definedName name="detail" localSheetId="17">#REF!</x:definedName>
    <x:definedName name="detail">#REF!</x:definedName>
    <x:definedName name="Detroit_Edison" localSheetId="17">#REF!</x:definedName>
    <x:definedName name="Detroit_Edison">#REF!</x:definedName>
    <x:definedName name="Detroit_Edison_Consolidated_YR_2005" localSheetId="17">#REF!</x:definedName>
    <x:definedName name="Detroit_Edison_Consolidated_YR_2005">#REF!</x:definedName>
    <x:definedName name="Detroit_Edison_Consolidated_YR_2006" localSheetId="17">#REF!</x:definedName>
    <x:definedName name="Detroit_Edison_Consolidated_YR_2006">#REF!</x:definedName>
    <x:definedName name="Detroit_Edison_Consolidated_YR_2007">#REF!</x:definedName>
    <x:definedName name="Detroit_Edison_Consolidated_YR_2008">#REF!</x:definedName>
    <x:definedName name="dfasdfsdfZX" localSheetId="21" hidden="1">{#N/A,#N/A,FALSE,"Monthly SAIFI";#N/A,#N/A,FALSE,"Yearly SAIFI";#N/A,#N/A,FALSE,"Monthly CAIDI";#N/A,#N/A,FALSE,"Yearly CAIDI";#N/A,#N/A,FALSE,"Monthly SAIDI";#N/A,#N/A,FALSE,"Yearly SAIDI";#N/A,#N/A,FALSE,"Monthly MAIFI";#N/A,#N/A,FALSE,"Yearly MAIFI";#N/A,#N/A,FALSE,"Monthly Cust &gt;=4 Int"}</x:definedName>
    <x:definedName name="dfasdfsdfZX" localSheetId="9" hidden="1">{#N/A,#N/A,FALSE,"Monthly SAIFI";#N/A,#N/A,FALSE,"Yearly SAIFI";#N/A,#N/A,FALSE,"Monthly CAIDI";#N/A,#N/A,FALSE,"Yearly CAIDI";#N/A,#N/A,FALSE,"Monthly SAIDI";#N/A,#N/A,FALSE,"Yearly SAIDI";#N/A,#N/A,FALSE,"Monthly MAIFI";#N/A,#N/A,FALSE,"Yearly MAIFI";#N/A,#N/A,FALSE,"Monthly Cust &gt;=4 Int"}</x:definedName>
    <x:definedName name="dfasdfsdfZX" localSheetId="15" hidden="1">{#N/A,#N/A,FALSE,"Monthly SAIFI";#N/A,#N/A,FALSE,"Yearly SAIFI";#N/A,#N/A,FALSE,"Monthly CAIDI";#N/A,#N/A,FALSE,"Yearly CAIDI";#N/A,#N/A,FALSE,"Monthly SAIDI";#N/A,#N/A,FALSE,"Yearly SAIDI";#N/A,#N/A,FALSE,"Monthly MAIFI";#N/A,#N/A,FALSE,"Yearly MAIFI";#N/A,#N/A,FALSE,"Monthly Cust &gt;=4 Int"}</x:definedName>
    <x:definedName name="dfasdfsdfZX" localSheetId="16" hidden="1">{#N/A,#N/A,FALSE,"Monthly SAIFI";#N/A,#N/A,FALSE,"Yearly SAIFI";#N/A,#N/A,FALSE,"Monthly CAIDI";#N/A,#N/A,FALSE,"Yearly CAIDI";#N/A,#N/A,FALSE,"Monthly SAIDI";#N/A,#N/A,FALSE,"Yearly SAIDI";#N/A,#N/A,FALSE,"Monthly MAIFI";#N/A,#N/A,FALSE,"Yearly MAIFI";#N/A,#N/A,FALSE,"Monthly Cust &gt;=4 Int"}</x:definedName>
    <x:definedName name="dfasdfsdfZX" localSheetId="14" hidden="1">{#N/A,#N/A,FALSE,"Monthly SAIFI";#N/A,#N/A,FALSE,"Yearly SAIFI";#N/A,#N/A,FALSE,"Monthly CAIDI";#N/A,#N/A,FALSE,"Yearly CAIDI";#N/A,#N/A,FALSE,"Monthly SAIDI";#N/A,#N/A,FALSE,"Yearly SAIDI";#N/A,#N/A,FALSE,"Monthly MAIFI";#N/A,#N/A,FALSE,"Yearly MAIFI";#N/A,#N/A,FALSE,"Monthly Cust &gt;=4 Int"}</x:definedName>
    <x:definedName name="dfasdfsdfZX" localSheetId="17" hidden="1">{#N/A,#N/A,FALSE,"Monthly SAIFI";#N/A,#N/A,FALSE,"Yearly SAIFI";#N/A,#N/A,FALSE,"Monthly CAIDI";#N/A,#N/A,FALSE,"Yearly CAIDI";#N/A,#N/A,FALSE,"Monthly SAIDI";#N/A,#N/A,FALSE,"Yearly SAIDI";#N/A,#N/A,FALSE,"Monthly MAIFI";#N/A,#N/A,FALSE,"Yearly MAIFI";#N/A,#N/A,FALSE,"Monthly Cust &gt;=4 Int"}</x:definedName>
    <x:definedName name="dfasdfsdfZX" hidden="1">{#N/A,#N/A,FALSE,"Monthly SAIFI";#N/A,#N/A,FALSE,"Yearly SAIFI";#N/A,#N/A,FALSE,"Monthly CAIDI";#N/A,#N/A,FALSE,"Yearly CAIDI";#N/A,#N/A,FALSE,"Monthly SAIDI";#N/A,#N/A,FALSE,"Yearly SAIDI";#N/A,#N/A,FALSE,"Monthly MAIFI";#N/A,#N/A,FALSE,"Yearly MAIFI";#N/A,#N/A,FALSE,"Monthly Cust &gt;=4 Int"}</x:definedName>
    <x:definedName name="dfd">36787.5547596065</x:definedName>
    <x:definedName name="dfdsfs" localSheetId="21" hidden="1">{#N/A,#N/A,FALSE,"Monthly SAIFI";#N/A,#N/A,FALSE,"Yearly SAIFI";#N/A,#N/A,FALSE,"Monthly CAIDI";#N/A,#N/A,FALSE,"Yearly CAIDI";#N/A,#N/A,FALSE,"Monthly SAIDI";#N/A,#N/A,FALSE,"Yearly SAIDI";#N/A,#N/A,FALSE,"Monthly MAIFI";#N/A,#N/A,FALSE,"Yearly MAIFI";#N/A,#N/A,FALSE,"Monthly Cust &gt;=4 Int"}</x:definedName>
    <x:definedName name="dfdsfs" localSheetId="9" hidden="1">{#N/A,#N/A,FALSE,"Monthly SAIFI";#N/A,#N/A,FALSE,"Yearly SAIFI";#N/A,#N/A,FALSE,"Monthly CAIDI";#N/A,#N/A,FALSE,"Yearly CAIDI";#N/A,#N/A,FALSE,"Monthly SAIDI";#N/A,#N/A,FALSE,"Yearly SAIDI";#N/A,#N/A,FALSE,"Monthly MAIFI";#N/A,#N/A,FALSE,"Yearly MAIFI";#N/A,#N/A,FALSE,"Monthly Cust &gt;=4 Int"}</x:definedName>
    <x:definedName name="dfdsfs" localSheetId="15" hidden="1">{#N/A,#N/A,FALSE,"Monthly SAIFI";#N/A,#N/A,FALSE,"Yearly SAIFI";#N/A,#N/A,FALSE,"Monthly CAIDI";#N/A,#N/A,FALSE,"Yearly CAIDI";#N/A,#N/A,FALSE,"Monthly SAIDI";#N/A,#N/A,FALSE,"Yearly SAIDI";#N/A,#N/A,FALSE,"Monthly MAIFI";#N/A,#N/A,FALSE,"Yearly MAIFI";#N/A,#N/A,FALSE,"Monthly Cust &gt;=4 Int"}</x:definedName>
    <x:definedName name="dfdsfs" localSheetId="16" hidden="1">{#N/A,#N/A,FALSE,"Monthly SAIFI";#N/A,#N/A,FALSE,"Yearly SAIFI";#N/A,#N/A,FALSE,"Monthly CAIDI";#N/A,#N/A,FALSE,"Yearly CAIDI";#N/A,#N/A,FALSE,"Monthly SAIDI";#N/A,#N/A,FALSE,"Yearly SAIDI";#N/A,#N/A,FALSE,"Monthly MAIFI";#N/A,#N/A,FALSE,"Yearly MAIFI";#N/A,#N/A,FALSE,"Monthly Cust &gt;=4 Int"}</x:definedName>
    <x:definedName name="dfdsfs" localSheetId="14" hidden="1">{#N/A,#N/A,FALSE,"Monthly SAIFI";#N/A,#N/A,FALSE,"Yearly SAIFI";#N/A,#N/A,FALSE,"Monthly CAIDI";#N/A,#N/A,FALSE,"Yearly CAIDI";#N/A,#N/A,FALSE,"Monthly SAIDI";#N/A,#N/A,FALSE,"Yearly SAIDI";#N/A,#N/A,FALSE,"Monthly MAIFI";#N/A,#N/A,FALSE,"Yearly MAIFI";#N/A,#N/A,FALSE,"Monthly Cust &gt;=4 Int"}</x:definedName>
    <x:definedName name="dfdsfs" localSheetId="17" hidden="1">{#N/A,#N/A,FALSE,"Monthly SAIFI";#N/A,#N/A,FALSE,"Yearly SAIFI";#N/A,#N/A,FALSE,"Monthly CAIDI";#N/A,#N/A,FALSE,"Yearly CAIDI";#N/A,#N/A,FALSE,"Monthly SAIDI";#N/A,#N/A,FALSE,"Yearly SAIDI";#N/A,#N/A,FALSE,"Monthly MAIFI";#N/A,#N/A,FALSE,"Yearly MAIFI";#N/A,#N/A,FALSE,"Monthly Cust &gt;=4 Int"}</x:definedName>
    <x:definedName name="dfdsfs" hidden="1">{#N/A,#N/A,FALSE,"Monthly SAIFI";#N/A,#N/A,FALSE,"Yearly SAIFI";#N/A,#N/A,FALSE,"Monthly CAIDI";#N/A,#N/A,FALSE,"Yearly CAIDI";#N/A,#N/A,FALSE,"Monthly SAIDI";#N/A,#N/A,FALSE,"Yearly SAIDI";#N/A,#N/A,FALSE,"Monthly MAIFI";#N/A,#N/A,FALSE,"Yearly MAIFI";#N/A,#N/A,FALSE,"Monthly Cust &gt;=4 Int"}</x:definedName>
    <x:definedName name="dfsasdfasdfsdfasdfasdf" localSheetId="21" hidden="1">{#N/A,#N/A,FALSE,"Monthly SAIFI";#N/A,#N/A,FALSE,"Yearly SAIFI";#N/A,#N/A,FALSE,"Monthly CAIDI";#N/A,#N/A,FALSE,"Yearly CAIDI";#N/A,#N/A,FALSE,"Monthly SAIDI";#N/A,#N/A,FALSE,"Yearly SAIDI";#N/A,#N/A,FALSE,"Monthly MAIFI";#N/A,#N/A,FALSE,"Yearly MAIFI";#N/A,#N/A,FALSE,"Monthly Cust &gt;=4 Int"}</x:definedName>
    <x:definedName name="dfsasdfasdfsdfasdfasdf" localSheetId="9" hidden="1">{#N/A,#N/A,FALSE,"Monthly SAIFI";#N/A,#N/A,FALSE,"Yearly SAIFI";#N/A,#N/A,FALSE,"Monthly CAIDI";#N/A,#N/A,FALSE,"Yearly CAIDI";#N/A,#N/A,FALSE,"Monthly SAIDI";#N/A,#N/A,FALSE,"Yearly SAIDI";#N/A,#N/A,FALSE,"Monthly MAIFI";#N/A,#N/A,FALSE,"Yearly MAIFI";#N/A,#N/A,FALSE,"Monthly Cust &gt;=4 Int"}</x:definedName>
    <x:definedName name="dfsasdfasdfsdfasdfasdf" localSheetId="15" hidden="1">{#N/A,#N/A,FALSE,"Monthly SAIFI";#N/A,#N/A,FALSE,"Yearly SAIFI";#N/A,#N/A,FALSE,"Monthly CAIDI";#N/A,#N/A,FALSE,"Yearly CAIDI";#N/A,#N/A,FALSE,"Monthly SAIDI";#N/A,#N/A,FALSE,"Yearly SAIDI";#N/A,#N/A,FALSE,"Monthly MAIFI";#N/A,#N/A,FALSE,"Yearly MAIFI";#N/A,#N/A,FALSE,"Monthly Cust &gt;=4 Int"}</x:definedName>
    <x:definedName name="dfsasdfasdfsdfasdfasdf" localSheetId="16" hidden="1">{#N/A,#N/A,FALSE,"Monthly SAIFI";#N/A,#N/A,FALSE,"Yearly SAIFI";#N/A,#N/A,FALSE,"Monthly CAIDI";#N/A,#N/A,FALSE,"Yearly CAIDI";#N/A,#N/A,FALSE,"Monthly SAIDI";#N/A,#N/A,FALSE,"Yearly SAIDI";#N/A,#N/A,FALSE,"Monthly MAIFI";#N/A,#N/A,FALSE,"Yearly MAIFI";#N/A,#N/A,FALSE,"Monthly Cust &gt;=4 Int"}</x:definedName>
    <x:definedName name="dfsasdfasdfsdfasdfasdf" localSheetId="14" hidden="1">{#N/A,#N/A,FALSE,"Monthly SAIFI";#N/A,#N/A,FALSE,"Yearly SAIFI";#N/A,#N/A,FALSE,"Monthly CAIDI";#N/A,#N/A,FALSE,"Yearly CAIDI";#N/A,#N/A,FALSE,"Monthly SAIDI";#N/A,#N/A,FALSE,"Yearly SAIDI";#N/A,#N/A,FALSE,"Monthly MAIFI";#N/A,#N/A,FALSE,"Yearly MAIFI";#N/A,#N/A,FALSE,"Monthly Cust &gt;=4 Int"}</x:definedName>
    <x:definedName name="dfsasdfasdfsdfasdfasdf" localSheetId="17" hidden="1">{#N/A,#N/A,FALSE,"Monthly SAIFI";#N/A,#N/A,FALSE,"Yearly SAIFI";#N/A,#N/A,FALSE,"Monthly CAIDI";#N/A,#N/A,FALSE,"Yearly CAIDI";#N/A,#N/A,FALSE,"Monthly SAIDI";#N/A,#N/A,FALSE,"Yearly SAIDI";#N/A,#N/A,FALSE,"Monthly MAIFI";#N/A,#N/A,FALSE,"Yearly MAIFI";#N/A,#N/A,FALSE,"Monthly Cust &gt;=4 Int"}</x:definedName>
    <x:definedName name="dfsasdfasdfsdfasdfasdf" hidden="1">{#N/A,#N/A,FALSE,"Monthly SAIFI";#N/A,#N/A,FALSE,"Yearly SAIFI";#N/A,#N/A,FALSE,"Monthly CAIDI";#N/A,#N/A,FALSE,"Yearly CAIDI";#N/A,#N/A,FALSE,"Monthly SAIDI";#N/A,#N/A,FALSE,"Yearly SAIDI";#N/A,#N/A,FALSE,"Monthly MAIFI";#N/A,#N/A,FALSE,"Yearly MAIFI";#N/A,#N/A,FALSE,"Monthly Cust &gt;=4 Int"}</x:definedName>
    <x:definedName name="DFTSR">#REF!</x:definedName>
    <x:definedName name="DISPLAY">#N/A</x:definedName>
    <x:definedName name="Distribution_Rate_Adjustment" localSheetId="17">#REF!</x:definedName>
    <x:definedName name="Distribution_Rate_Adjustment">#REF!</x:definedName>
    <x:definedName name="Dividend_from__Infusion_to__Consolidated_Sub" localSheetId="17">#REF!</x:definedName>
    <x:definedName name="Dividend_from__Infusion_to__Consolidated_Sub">#REF!</x:definedName>
    <x:definedName name="Dividend_from_Consolidated_Subsidiary" localSheetId="17">#REF!</x:definedName>
    <x:definedName name="Dividend_from_Consolidated_Subsidiary">#REF!</x:definedName>
    <x:definedName name="Dividend_from_Joint_Ventures">#REF!</x:definedName>
    <x:definedName name="Dividends_from_Joint_Ventures__input">#REF!</x:definedName>
    <x:definedName name="Dividends_Payable">#REF!</x:definedName>
    <x:definedName name="DocumentName" hidden="1">"b1"</x:definedName>
    <x:definedName name="DocumentNum" hidden="1">"a1"</x:definedName>
    <x:definedName name="DOFTSR">#REF!</x:definedName>
    <x:definedName name="DOIT" localSheetId="9">#REF!</x:definedName>
    <x:definedName name="DOIT">#REF!</x:definedName>
    <x:definedName name="don" localSheetId="9" hidden="1">{"assumptions",#N/A,FALSE,"Scenario 1";"valuation",#N/A,FALSE,"Scenario 1"}</x:definedName>
    <x:definedName name="don" localSheetId="17" hidden="1">{"assumptions",#N/A,FALSE,"Scenario 1";"valuation",#N/A,FALSE,"Scenario 1"}</x:definedName>
    <x:definedName name="don" hidden="1">{"assumptions",#N/A,FALSE,"Scenario 1";"valuation",#N/A,FALSE,"Scenario 1"}</x:definedName>
    <x:definedName name="Don_1" localSheetId="9" hidden="1">{"assumptions",#N/A,FALSE,"Scenario 1";"valuation",#N/A,FALSE,"Scenario 1"}</x:definedName>
    <x:definedName name="Don_1" localSheetId="17" hidden="1">{"assumptions",#N/A,FALSE,"Scenario 1";"valuation",#N/A,FALSE,"Scenario 1"}</x:definedName>
    <x:definedName name="Don_1" hidden="1">{"assumptions",#N/A,FALSE,"Scenario 1";"valuation",#N/A,FALSE,"Scenario 1"}</x:definedName>
    <x:definedName name="Don_10" hidden="1">#REF!</x:definedName>
    <x:definedName name="Don_11" hidden="1">255</x:definedName>
    <x:definedName name="Don_12" hidden="1">#REF!</x:definedName>
    <x:definedName name="Don_13" hidden="1">#REF!</x:definedName>
    <x:definedName name="Don_14" hidden="1">#REF!</x:definedName>
    <x:definedName name="don_2" hidden="1">#REF!</x:definedName>
    <x:definedName name="Don_3" hidden="1">#REF!</x:definedName>
    <x:definedName name="Don_4" hidden="1">#REF!</x:definedName>
    <x:definedName name="Don_5" hidden="1">#REF!</x:definedName>
    <x:definedName name="Don_6" hidden="1">#REF!</x:definedName>
    <x:definedName name="Don_7" hidden="1">#REF!</x:definedName>
    <x:definedName name="Don_8" hidden="1">#REF!</x:definedName>
    <x:definedName name="Don_9" hidden="1">#REF!</x:definedName>
    <x:definedName name="DPLT">#REF!</x:definedName>
    <x:definedName name="DPTSUM" localSheetId="17">#REF!</x:definedName>
    <x:definedName name="DPTSUM">#REF!</x:definedName>
    <x:definedName name="DR">#REF!</x:definedName>
    <x:definedName name="DR_1">#N/A</x:definedName>
    <x:definedName name="dskdlss" localSheetId="21" hidden="1">{#N/A,#N/A,FALSE,"Monthly SAIFI";#N/A,#N/A,FALSE,"Yearly SAIFI";#N/A,#N/A,FALSE,"Monthly CAIDI";#N/A,#N/A,FALSE,"Yearly CAIDI";#N/A,#N/A,FALSE,"Monthly SAIDI";#N/A,#N/A,FALSE,"Yearly SAIDI";#N/A,#N/A,FALSE,"Monthly MAIFI";#N/A,#N/A,FALSE,"Yearly MAIFI";#N/A,#N/A,FALSE,"Monthly Cust &gt;=4 Int"}</x:definedName>
    <x:definedName name="dskdlss" localSheetId="9" hidden="1">{#N/A,#N/A,FALSE,"Monthly SAIFI";#N/A,#N/A,FALSE,"Yearly SAIFI";#N/A,#N/A,FALSE,"Monthly CAIDI";#N/A,#N/A,FALSE,"Yearly CAIDI";#N/A,#N/A,FALSE,"Monthly SAIDI";#N/A,#N/A,FALSE,"Yearly SAIDI";#N/A,#N/A,FALSE,"Monthly MAIFI";#N/A,#N/A,FALSE,"Yearly MAIFI";#N/A,#N/A,FALSE,"Monthly Cust &gt;=4 Int"}</x:definedName>
    <x:definedName name="dskdlss" localSheetId="15" hidden="1">{#N/A,#N/A,FALSE,"Monthly SAIFI";#N/A,#N/A,FALSE,"Yearly SAIFI";#N/A,#N/A,FALSE,"Monthly CAIDI";#N/A,#N/A,FALSE,"Yearly CAIDI";#N/A,#N/A,FALSE,"Monthly SAIDI";#N/A,#N/A,FALSE,"Yearly SAIDI";#N/A,#N/A,FALSE,"Monthly MAIFI";#N/A,#N/A,FALSE,"Yearly MAIFI";#N/A,#N/A,FALSE,"Monthly Cust &gt;=4 Int"}</x:definedName>
    <x:definedName name="dskdlss" localSheetId="16" hidden="1">{#N/A,#N/A,FALSE,"Monthly SAIFI";#N/A,#N/A,FALSE,"Yearly SAIFI";#N/A,#N/A,FALSE,"Monthly CAIDI";#N/A,#N/A,FALSE,"Yearly CAIDI";#N/A,#N/A,FALSE,"Monthly SAIDI";#N/A,#N/A,FALSE,"Yearly SAIDI";#N/A,#N/A,FALSE,"Monthly MAIFI";#N/A,#N/A,FALSE,"Yearly MAIFI";#N/A,#N/A,FALSE,"Monthly Cust &gt;=4 Int"}</x:definedName>
    <x:definedName name="dskdlss" localSheetId="14" hidden="1">{#N/A,#N/A,FALSE,"Monthly SAIFI";#N/A,#N/A,FALSE,"Yearly SAIFI";#N/A,#N/A,FALSE,"Monthly CAIDI";#N/A,#N/A,FALSE,"Yearly CAIDI";#N/A,#N/A,FALSE,"Monthly SAIDI";#N/A,#N/A,FALSE,"Yearly SAIDI";#N/A,#N/A,FALSE,"Monthly MAIFI";#N/A,#N/A,FALSE,"Yearly MAIFI";#N/A,#N/A,FALSE,"Monthly Cust &gt;=4 Int"}</x:definedName>
    <x:definedName name="dskdlss" localSheetId="17" hidden="1">{#N/A,#N/A,FALSE,"Monthly SAIFI";#N/A,#N/A,FALSE,"Yearly SAIFI";#N/A,#N/A,FALSE,"Monthly CAIDI";#N/A,#N/A,FALSE,"Yearly CAIDI";#N/A,#N/A,FALSE,"Monthly SAIDI";#N/A,#N/A,FALSE,"Yearly SAIDI";#N/A,#N/A,FALSE,"Monthly MAIFI";#N/A,#N/A,FALSE,"Yearly MAIFI";#N/A,#N/A,FALSE,"Monthly Cust &gt;=4 Int"}</x:definedName>
    <x:definedName name="dskdlss" hidden="1">{#N/A,#N/A,FALSE,"Monthly SAIFI";#N/A,#N/A,FALSE,"Yearly SAIFI";#N/A,#N/A,FALSE,"Monthly CAIDI";#N/A,#N/A,FALSE,"Yearly CAIDI";#N/A,#N/A,FALSE,"Monthly SAIDI";#N/A,#N/A,FALSE,"Yearly SAIDI";#N/A,#N/A,FALSE,"Monthly MAIFI";#N/A,#N/A,FALSE,"Yearly MAIFI";#N/A,#N/A,FALSE,"Monthly Cust &gt;=4 Int"}</x:definedName>
    <x:definedName name="DSM_Rate" localSheetId="17">#REF!</x:definedName>
    <x:definedName name="DSM_Rate">#REF!</x:definedName>
    <x:definedName name="DTAfedAMERICAS" localSheetId="17">#REF!</x:definedName>
    <x:definedName name="DTAfedAMERICAS">#REF!</x:definedName>
    <x:definedName name="DTAfedCROP" localSheetId="17">#REF!</x:definedName>
    <x:definedName name="DTAfedCROP">#REF!</x:definedName>
    <x:definedName name="DTAfedFINANCE">#REF!</x:definedName>
    <x:definedName name="DTAfedGARSTSEEDS">#REF!</x:definedName>
    <x:definedName name="DTAfedGBBC">#REF!</x:definedName>
    <x:definedName name="DTAfedINVESTMENT">#REF!</x:definedName>
    <x:definedName name="DTAfedSANDOZ">#REF!</x:definedName>
    <x:definedName name="DTAfedSBI">#REF!</x:definedName>
    <x:definedName name="DTAfedSCORP">#REF!</x:definedName>
    <x:definedName name="DTAfedSEEDS">#REF!</x:definedName>
    <x:definedName name="DTAfedTMRI">#REF!</x:definedName>
    <x:definedName name="DTAfedWILMINGTON">#REF!</x:definedName>
    <x:definedName name="DTAfedZAPH">#REF!</x:definedName>
    <x:definedName name="DTAstAMERICAS">#REF!</x:definedName>
    <x:definedName name="DTAstCROP">#REF!</x:definedName>
    <x:definedName name="DTAstFINANCE">#REF!</x:definedName>
    <x:definedName name="DTAstGBBC">#REF!</x:definedName>
    <x:definedName name="DTAstINVESTMENT">#REF!</x:definedName>
    <x:definedName name="DTAstSANDOZ">#REF!</x:definedName>
    <x:definedName name="DTAstSBI">#REF!</x:definedName>
    <x:definedName name="DTAstSCORP">#REF!</x:definedName>
    <x:definedName name="DTAstSEEDS">#REF!</x:definedName>
    <x:definedName name="DTAstTMRI">#REF!</x:definedName>
    <x:definedName name="DTAstWILMINGTON">#REF!</x:definedName>
    <x:definedName name="DTAstZAPH">#REF!</x:definedName>
    <x:definedName name="DTE_CONSOL">#REF!</x:definedName>
    <x:definedName name="DTE_Corporate_Allocation">#REF!</x:definedName>
    <x:definedName name="DTE_Eliminations">#REF!</x:definedName>
    <x:definedName name="DTE_Eliminations_YR_2005">#REF!</x:definedName>
    <x:definedName name="DTE_Eliminations_YR_2006">#REF!</x:definedName>
    <x:definedName name="DTE_Eliminations_YR_2007">#REF!</x:definedName>
    <x:definedName name="DTE_Eliminations_YR_2008">#REF!</x:definedName>
    <x:definedName name="DTE_Enterprises_Corporate" localSheetId="17">#REF!</x:definedName>
    <x:definedName name="DTE_Enterprises_Corporate">#REF!</x:definedName>
    <x:definedName name="DTE_Enterprises_Corporate_YR_2005" localSheetId="17">#REF!</x:definedName>
    <x:definedName name="DTE_Enterprises_Corporate_YR_2005">#REF!</x:definedName>
    <x:definedName name="DTE_Enterprises_Corporate_YR_2006" localSheetId="17">#REF!</x:definedName>
    <x:definedName name="DTE_Enterprises_Corporate_YR_2006">#REF!</x:definedName>
    <x:definedName name="DTE_Enterprises_Corporate_YR_2007">#REF!</x:definedName>
    <x:definedName name="DTE_Enterprises_Corporate_YR_2008">#REF!</x:definedName>
    <x:definedName name="DTE_Holding_Co." localSheetId="17">#REF!</x:definedName>
    <x:definedName name="DTE_Holding_Co.">#REF!</x:definedName>
    <x:definedName name="DTE_Holding_Co._YR_2005" localSheetId="17">#REF!</x:definedName>
    <x:definedName name="DTE_Holding_Co._YR_2005">#REF!</x:definedName>
    <x:definedName name="DTE_Holding_Co._YR_2006" localSheetId="17">#REF!</x:definedName>
    <x:definedName name="DTE_Holding_Co._YR_2006">#REF!</x:definedName>
    <x:definedName name="DTE_Holding_Co._YR_2007">#REF!</x:definedName>
    <x:definedName name="DTE_Holding_Co._YR_2008">#REF!</x:definedName>
    <x:definedName name="DTE_HOLDING_CO___ELIMS" localSheetId="17">#REF!</x:definedName>
    <x:definedName name="DTE_HOLDING_CO___ELIMS">#REF!</x:definedName>
    <x:definedName name="DTech2003" localSheetId="17">#REF!</x:definedName>
    <x:definedName name="DTech2003">#REF!</x:definedName>
    <x:definedName name="DTech2004" localSheetId="17">#REF!</x:definedName>
    <x:definedName name="DTech2004">#REF!</x:definedName>
    <x:definedName name="DTech2005">#REF!</x:definedName>
    <x:definedName name="DTech2006">#REF!</x:definedName>
    <x:definedName name="DTech2007">#REF!</x:definedName>
    <x:definedName name="DTech2008">#REF!</x:definedName>
    <x:definedName name="dy" localSheetId="9">#REF!</x:definedName>
    <x:definedName name="dy">#REF!</x:definedName>
    <x:definedName name="dyCR" localSheetId="9">#REF!</x:definedName>
    <x:definedName name="dyCR">#REF!</x:definedName>
    <x:definedName name="dyqre100" localSheetId="17">#REF!</x:definedName>
    <x:definedName name="dyqre100">#REF!</x:definedName>
    <x:definedName name="dyqre101" localSheetId="17">#REF!</x:definedName>
    <x:definedName name="dyqre101">#REF!</x:definedName>
    <x:definedName name="dyqre102" localSheetId="17">#REF!</x:definedName>
    <x:definedName name="dyqre102">#REF!</x:definedName>
    <x:definedName name="dyqre103">#REF!</x:definedName>
    <x:definedName name="dyqre90" localSheetId="9">#REF!</x:definedName>
    <x:definedName name="dyqre90">#REF!</x:definedName>
    <x:definedName name="dyqre91" localSheetId="9">#REF!</x:definedName>
    <x:definedName name="dyqre91">#REF!</x:definedName>
    <x:definedName name="dyqre92" localSheetId="9">#REF!</x:definedName>
    <x:definedName name="dyqre92">#REF!</x:definedName>
    <x:definedName name="dyqre93" localSheetId="9">#REF!</x:definedName>
    <x:definedName name="dyqre93">#REF!</x:definedName>
    <x:definedName name="dyqre94" localSheetId="9">#REF!</x:definedName>
    <x:definedName name="dyqre94">#REF!</x:definedName>
    <x:definedName name="dyqre95" localSheetId="9">#REF!</x:definedName>
    <x:definedName name="dyqre95">#REF!</x:definedName>
    <x:definedName name="dyqre96" localSheetId="9">#REF!</x:definedName>
    <x:definedName name="dyqre96">#REF!</x:definedName>
    <x:definedName name="dyqre97" localSheetId="9">#REF!</x:definedName>
    <x:definedName name="dyqre97">#REF!</x:definedName>
    <x:definedName name="dyqre98" localSheetId="9">#REF!</x:definedName>
    <x:definedName name="dyqre98">#REF!</x:definedName>
    <x:definedName name="dyqre99" localSheetId="17">#REF!</x:definedName>
    <x:definedName name="dyqre99">#REF!</x:definedName>
    <x:definedName name="dyQW" localSheetId="9">#REF!</x:definedName>
    <x:definedName name="dyQW">#REF!</x:definedName>
    <x:definedName name="dyS" localSheetId="9">#REF!</x:definedName>
    <x:definedName name="dyS">#REF!</x:definedName>
    <x:definedName name="e_sam1" localSheetId="17">#REF!</x:definedName>
    <x:definedName name="e_sam1">#REF!</x:definedName>
    <x:definedName name="ED_NON_REGULATED">#REF!</x:definedName>
    <x:definedName name="ED_NON_REGULATED_YR_2005">#REF!</x:definedName>
    <x:definedName name="ED_NON_REGULATED_YR_2006">#REF!</x:definedName>
    <x:definedName name="ED_NON_REGULATED_YR_2007">#REF!</x:definedName>
    <x:definedName name="ED_NON_REGULATED_YR_2008">#REF!</x:definedName>
    <x:definedName name="ED8_BIOFLORA_Print" localSheetId="17">#REF!</x:definedName>
    <x:definedName name="ED8_BIOFLORA_Print">#REF!</x:definedName>
    <x:definedName name="Edison_Development" localSheetId="17">#REF!</x:definedName>
    <x:definedName name="Edison_Development">#REF!</x:definedName>
    <x:definedName name="Edison_Development_YR_2005" localSheetId="17">#REF!</x:definedName>
    <x:definedName name="Edison_Development_YR_2005">#REF!</x:definedName>
    <x:definedName name="Edison_Development_YR_2006" localSheetId="17">#REF!</x:definedName>
    <x:definedName name="Edison_Development_YR_2006">#REF!</x:definedName>
    <x:definedName name="Edison_Development_YR_2007" localSheetId="17">#REF!</x:definedName>
    <x:definedName name="Edison_Development_YR_2007">#REF!</x:definedName>
    <x:definedName name="Edison_Development_YR_2008" localSheetId="17">#REF!</x:definedName>
    <x:definedName name="Edison_Development_YR_2008">#REF!</x:definedName>
    <x:definedName name="edred" localSheetId="21" hidden="1">{#N/A,#N/A,FALSE,"Monthly SAIFI";#N/A,#N/A,FALSE,"Yearly SAIFI";#N/A,#N/A,FALSE,"Monthly CAIDI";#N/A,#N/A,FALSE,"Yearly CAIDI";#N/A,#N/A,FALSE,"Monthly SAIDI";#N/A,#N/A,FALSE,"Yearly SAIDI";#N/A,#N/A,FALSE,"Monthly MAIFI";#N/A,#N/A,FALSE,"Yearly MAIFI";#N/A,#N/A,FALSE,"Monthly Cust &gt;=4 Int"}</x:definedName>
    <x:definedName name="edred" localSheetId="9" hidden="1">{#N/A,#N/A,FALSE,"Monthly SAIFI";#N/A,#N/A,FALSE,"Yearly SAIFI";#N/A,#N/A,FALSE,"Monthly CAIDI";#N/A,#N/A,FALSE,"Yearly CAIDI";#N/A,#N/A,FALSE,"Monthly SAIDI";#N/A,#N/A,FALSE,"Yearly SAIDI";#N/A,#N/A,FALSE,"Monthly MAIFI";#N/A,#N/A,FALSE,"Yearly MAIFI";#N/A,#N/A,FALSE,"Monthly Cust &gt;=4 Int"}</x:definedName>
    <x:definedName name="edred" localSheetId="15" hidden="1">{#N/A,#N/A,FALSE,"Monthly SAIFI";#N/A,#N/A,FALSE,"Yearly SAIFI";#N/A,#N/A,FALSE,"Monthly CAIDI";#N/A,#N/A,FALSE,"Yearly CAIDI";#N/A,#N/A,FALSE,"Monthly SAIDI";#N/A,#N/A,FALSE,"Yearly SAIDI";#N/A,#N/A,FALSE,"Monthly MAIFI";#N/A,#N/A,FALSE,"Yearly MAIFI";#N/A,#N/A,FALSE,"Monthly Cust &gt;=4 Int"}</x:definedName>
    <x:definedName name="edred" localSheetId="16" hidden="1">{#N/A,#N/A,FALSE,"Monthly SAIFI";#N/A,#N/A,FALSE,"Yearly SAIFI";#N/A,#N/A,FALSE,"Monthly CAIDI";#N/A,#N/A,FALSE,"Yearly CAIDI";#N/A,#N/A,FALSE,"Monthly SAIDI";#N/A,#N/A,FALSE,"Yearly SAIDI";#N/A,#N/A,FALSE,"Monthly MAIFI";#N/A,#N/A,FALSE,"Yearly MAIFI";#N/A,#N/A,FALSE,"Monthly Cust &gt;=4 Int"}</x:definedName>
    <x:definedName name="edred" localSheetId="14" hidden="1">{#N/A,#N/A,FALSE,"Monthly SAIFI";#N/A,#N/A,FALSE,"Yearly SAIFI";#N/A,#N/A,FALSE,"Monthly CAIDI";#N/A,#N/A,FALSE,"Yearly CAIDI";#N/A,#N/A,FALSE,"Monthly SAIDI";#N/A,#N/A,FALSE,"Yearly SAIDI";#N/A,#N/A,FALSE,"Monthly MAIFI";#N/A,#N/A,FALSE,"Yearly MAIFI";#N/A,#N/A,FALSE,"Monthly Cust &gt;=4 Int"}</x:definedName>
    <x:definedName name="edred" localSheetId="17" hidden="1">{#N/A,#N/A,FALSE,"Monthly SAIFI";#N/A,#N/A,FALSE,"Yearly SAIFI";#N/A,#N/A,FALSE,"Monthly CAIDI";#N/A,#N/A,FALSE,"Yearly CAIDI";#N/A,#N/A,FALSE,"Monthly SAIDI";#N/A,#N/A,FALSE,"Yearly SAIDI";#N/A,#N/A,FALSE,"Monthly MAIFI";#N/A,#N/A,FALSE,"Yearly MAIFI";#N/A,#N/A,FALSE,"Monthly Cust &gt;=4 Int"}</x:definedName>
    <x:definedName name="edred" hidden="1">{#N/A,#N/A,FALSE,"Monthly SAIFI";#N/A,#N/A,FALSE,"Yearly SAIFI";#N/A,#N/A,FALSE,"Monthly CAIDI";#N/A,#N/A,FALSE,"Yearly CAIDI";#N/A,#N/A,FALSE,"Monthly SAIDI";#N/A,#N/A,FALSE,"Yearly SAIDI";#N/A,#N/A,FALSE,"Monthly MAIFI";#N/A,#N/A,FALSE,"Yearly MAIFI";#N/A,#N/A,FALSE,"Monthly Cust &gt;=4 Int"}</x:definedName>
    <x:definedName name="eee">"V2001-12-31"</x:definedName>
    <x:definedName name="eeee" localSheetId="21" hidden="1">{#N/A,#N/A,FALSE,"O&amp;M by processes";#N/A,#N/A,FALSE,"Elec Act vs Bud";#N/A,#N/A,FALSE,"G&amp;A";#N/A,#N/A,FALSE,"BGS";#N/A,#N/A,FALSE,"Res Cost"}</x:definedName>
    <x:definedName name="eeee" localSheetId="9" hidden="1">{#N/A,#N/A,FALSE,"O&amp;M by processes";#N/A,#N/A,FALSE,"Elec Act vs Bud";#N/A,#N/A,FALSE,"G&amp;A";#N/A,#N/A,FALSE,"BGS";#N/A,#N/A,FALSE,"Res Cost"}</x:definedName>
    <x:definedName name="eeee" localSheetId="15" hidden="1">{#N/A,#N/A,FALSE,"O&amp;M by processes";#N/A,#N/A,FALSE,"Elec Act vs Bud";#N/A,#N/A,FALSE,"G&amp;A";#N/A,#N/A,FALSE,"BGS";#N/A,#N/A,FALSE,"Res Cost"}</x:definedName>
    <x:definedName name="eeee" localSheetId="16" hidden="1">{#N/A,#N/A,FALSE,"O&amp;M by processes";#N/A,#N/A,FALSE,"Elec Act vs Bud";#N/A,#N/A,FALSE,"G&amp;A";#N/A,#N/A,FALSE,"BGS";#N/A,#N/A,FALSE,"Res Cost"}</x:definedName>
    <x:definedName name="eeee" localSheetId="14" hidden="1">{#N/A,#N/A,FALSE,"O&amp;M by processes";#N/A,#N/A,FALSE,"Elec Act vs Bud";#N/A,#N/A,FALSE,"G&amp;A";#N/A,#N/A,FALSE,"BGS";#N/A,#N/A,FALSE,"Res Cost"}</x:definedName>
    <x:definedName name="eeee" localSheetId="17" hidden="1">{#N/A,#N/A,FALSE,"O&amp;M by processes";#N/A,#N/A,FALSE,"Elec Act vs Bud";#N/A,#N/A,FALSE,"G&amp;A";#N/A,#N/A,FALSE,"BGS";#N/A,#N/A,FALSE,"Res Cost"}</x:definedName>
    <x:definedName name="eeee" localSheetId="19" hidden="1">{#N/A,#N/A,FALSE,"O&amp;M by processes";#N/A,#N/A,FALSE,"Elec Act vs Bud";#N/A,#N/A,FALSE,"G&amp;A";#N/A,#N/A,FALSE,"BGS";#N/A,#N/A,FALSE,"Res Cost"}</x:definedName>
    <x:definedName name="eeee" localSheetId="20" hidden="1">{#N/A,#N/A,FALSE,"O&amp;M by processes";#N/A,#N/A,FALSE,"Elec Act vs Bud";#N/A,#N/A,FALSE,"G&amp;A";#N/A,#N/A,FALSE,"BGS";#N/A,#N/A,FALSE,"Res Cost"}</x:definedName>
    <x:definedName name="eeee" hidden="1">{#N/A,#N/A,FALSE,"O&amp;M by processes";#N/A,#N/A,FALSE,"Elec Act vs Bud";#N/A,#N/A,FALSE,"G&amp;A";#N/A,#N/A,FALSE,"BGS";#N/A,#N/A,FALSE,"Res Cost"}</x:definedName>
    <x:definedName name="EEI">#REF!</x:definedName>
    <x:definedName name="EFF_DATE">#REF!</x:definedName>
    <x:definedName name="EG_NON_REGULATED" localSheetId="17">#REF!</x:definedName>
    <x:definedName name="EG_NON_REGULATED">#REF!</x:definedName>
    <x:definedName name="EG_Non_Regulated_Growth_YR_2005" localSheetId="17">#REF!</x:definedName>
    <x:definedName name="EG_Non_Regulated_Growth_YR_2005">#REF!</x:definedName>
    <x:definedName name="EG_Non_Regulated_Growth_YR_2006" localSheetId="17">#REF!</x:definedName>
    <x:definedName name="EG_Non_Regulated_Growth_YR_2006">#REF!</x:definedName>
    <x:definedName name="EG_Non_Regulated_Growth_YR_2007" localSheetId="17">#REF!</x:definedName>
    <x:definedName name="EG_Non_Regulated_Growth_YR_2007">#REF!</x:definedName>
    <x:definedName name="EG_Non_Regulated_Growth_YR_2008" localSheetId="17">#REF!</x:definedName>
    <x:definedName name="EG_Non_Regulated_Growth_YR_2008">#REF!</x:definedName>
    <x:definedName name="EG_REGULATED" localSheetId="17">#REF!</x:definedName>
    <x:definedName name="EG_REGULATED">#REF!</x:definedName>
    <x:definedName name="EG_Regulated_Growth_YR_2003" localSheetId="17">#REF!</x:definedName>
    <x:definedName name="EG_Regulated_Growth_YR_2003">#REF!</x:definedName>
    <x:definedName name="EG_Regulated_Growth_YR_2004" localSheetId="17">#REF!</x:definedName>
    <x:definedName name="EG_Regulated_Growth_YR_2004">#REF!</x:definedName>
    <x:definedName name="EG_Regulated_Growth_YR_2005">#REF!</x:definedName>
    <x:definedName name="EG_Regulated_Growth_YR_2006">#REF!</x:definedName>
    <x:definedName name="EG_Regulated_Growth_YR_2007">#REF!</x:definedName>
    <x:definedName name="EG_Regulated_Growth_YR_2008">#REF!</x:definedName>
    <x:definedName name="EGR">#N/A</x:definedName>
    <x:definedName name="EGR1X">#REF!</x:definedName>
    <x:definedName name="EHPA2003" localSheetId="17">#REF!</x:definedName>
    <x:definedName name="EHPA2003">#REF!</x:definedName>
    <x:definedName name="EHPA2004" localSheetId="17">#REF!</x:definedName>
    <x:definedName name="EHPA2004">#REF!</x:definedName>
    <x:definedName name="EHPA2005">#REF!</x:definedName>
    <x:definedName name="EHPA2006">#REF!</x:definedName>
    <x:definedName name="EHPA2007">#REF!</x:definedName>
    <x:definedName name="EHPA2008">#REF!</x:definedName>
    <x:definedName name="EIGHT">#N/A</x:definedName>
    <x:definedName name="elec" localSheetId="17">#REF!</x:definedName>
    <x:definedName name="elec">#REF!</x:definedName>
    <x:definedName name="elec06" localSheetId="17">#REF!</x:definedName>
    <x:definedName name="elec06">#REF!</x:definedName>
    <x:definedName name="elec2" localSheetId="17">#REF!</x:definedName>
    <x:definedName name="elec2">#REF!</x:definedName>
    <x:definedName name="ELECTACT" localSheetId="9">#REF!</x:definedName>
    <x:definedName name="ELECTACT" localSheetId="17">#REF!</x:definedName>
    <x:definedName name="ELECTACT">#REF!</x:definedName>
    <x:definedName name="Electric_Power" localSheetId="17">#REF!</x:definedName>
    <x:definedName name="Electric_Power">#REF!</x:definedName>
    <x:definedName name="Electric_Power_YR_2005" localSheetId="17">#REF!</x:definedName>
    <x:definedName name="Electric_Power_YR_2005">#REF!</x:definedName>
    <x:definedName name="Electric_Power_YR_2006" localSheetId="17">#REF!</x:definedName>
    <x:definedName name="Electric_Power_YR_2006">#REF!</x:definedName>
    <x:definedName name="Electric_Power_YR_2007" localSheetId="17">#REF!</x:definedName>
    <x:definedName name="Electric_Power_YR_2007">#REF!</x:definedName>
    <x:definedName name="Electric_Power_YR_2008" localSheetId="17">#REF!</x:definedName>
    <x:definedName name="Electric_Power_YR_2008">#REF!</x:definedName>
    <x:definedName name="ELEVEN">#N/A</x:definedName>
    <x:definedName name="Elim" localSheetId="17">#REF!</x:definedName>
    <x:definedName name="Elim">#REF!</x:definedName>
    <x:definedName name="Elim_Yates_Center" localSheetId="17">#REF!</x:definedName>
    <x:definedName name="Elim_Yates_Center">#REF!</x:definedName>
    <x:definedName name="En_Svcs_Base_Overlay_YR_2005" localSheetId="17">#REF!</x:definedName>
    <x:definedName name="En_Svcs_Base_Overlay_YR_2005">#REF!</x:definedName>
    <x:definedName name="En_Svcs_Base_Overlay_YR_2006" localSheetId="17">#REF!</x:definedName>
    <x:definedName name="En_Svcs_Base_Overlay_YR_2006">#REF!</x:definedName>
    <x:definedName name="En_Svcs_Base_Overlay_YR_2007" localSheetId="17">#REF!</x:definedName>
    <x:definedName name="En_Svcs_Base_Overlay_YR_2007">#REF!</x:definedName>
    <x:definedName name="En_Svcs_Base_Overlay_YR_2008" localSheetId="17">#REF!</x:definedName>
    <x:definedName name="En_Svcs_Base_Overlay_YR_2008">#REF!</x:definedName>
    <x:definedName name="END" localSheetId="17">#REF!</x:definedName>
    <x:definedName name="END">#REF!</x:definedName>
    <x:definedName name="end_coal" localSheetId="9">#REF!</x:definedName>
    <x:definedName name="end_coal" localSheetId="17">#REF!</x:definedName>
    <x:definedName name="end_coal">#REF!</x:definedName>
    <x:definedName name="end_CWIP" localSheetId="9">#REF!</x:definedName>
    <x:definedName name="end_CWIP" localSheetId="17">#REF!</x:definedName>
    <x:definedName name="end_CWIP">#REF!</x:definedName>
    <x:definedName name="ENERGY" localSheetId="17">#REF!</x:definedName>
    <x:definedName name="ENERGY">#REF!</x:definedName>
    <x:definedName name="ENERGY_GAS_GROWTH_YR_2005" localSheetId="17">#REF!</x:definedName>
    <x:definedName name="ENERGY_GAS_GROWTH_YR_2005">#REF!</x:definedName>
    <x:definedName name="ENERGY_GAS_GROWTH_YR_2006" localSheetId="17">#REF!</x:definedName>
    <x:definedName name="ENERGY_GAS_GROWTH_YR_2006">#REF!</x:definedName>
    <x:definedName name="ENERGY_GAS_GROWTH_YR_2007" localSheetId="17">#REF!</x:definedName>
    <x:definedName name="ENERGY_GAS_GROWTH_YR_2007">#REF!</x:definedName>
    <x:definedName name="ENERGY_GAS_GROWTH_YR_2008">#REF!</x:definedName>
    <x:definedName name="ENERGY_GAS_NON_REGULATED_YR_2003">#REF!</x:definedName>
    <x:definedName name="ENERGY_GAS_NON_REGULATED_YR_2004">#REF!</x:definedName>
    <x:definedName name="ENERGY_GAS_NON_REGULATED_YR_2005">#REF!</x:definedName>
    <x:definedName name="ENERGY_GAS_NON_REGULATED_YR_2006">#REF!</x:definedName>
    <x:definedName name="ENERGY_GAS_NON_REGULATED_YR_2007">#REF!</x:definedName>
    <x:definedName name="ENERGY_GAS_NON_REGULATED_YR_2008">#REF!</x:definedName>
    <x:definedName name="Energy_Holdings_Purch_Acct" localSheetId="17">#REF!</x:definedName>
    <x:definedName name="Energy_Holdings_Purch_Acct">#REF!</x:definedName>
    <x:definedName name="Energy_Holdings_Purch_Acct_YR_2005" localSheetId="17">#REF!</x:definedName>
    <x:definedName name="Energy_Holdings_Purch_Acct_YR_2005">#REF!</x:definedName>
    <x:definedName name="Energy_Holdings_Purch_Acct_YR_2006" localSheetId="17">#REF!</x:definedName>
    <x:definedName name="Energy_Holdings_Purch_Acct_YR_2006">#REF!</x:definedName>
    <x:definedName name="Energy_Holdings_Purch_Acct_YR_2007">#REF!</x:definedName>
    <x:definedName name="Energy_Holdings_Purch_Acct_YR_2008">#REF!</x:definedName>
    <x:definedName name="Energy_Marketing" localSheetId="17">#REF!</x:definedName>
    <x:definedName name="Energy_Marketing">#REF!</x:definedName>
    <x:definedName name="Energy_Marketing_YR_2005" localSheetId="17">#REF!</x:definedName>
    <x:definedName name="Energy_Marketing_YR_2005">#REF!</x:definedName>
    <x:definedName name="Energy_Marketing_YR_2006" localSheetId="17">#REF!</x:definedName>
    <x:definedName name="Energy_Marketing_YR_2006">#REF!</x:definedName>
    <x:definedName name="Energy_Marketing_YR_2007">#REF!</x:definedName>
    <x:definedName name="Energy_Marketing_YR_2008">#REF!</x:definedName>
    <x:definedName name="Energy_Res_Inc." localSheetId="17">#REF!</x:definedName>
    <x:definedName name="Energy_Res_Inc.">#REF!</x:definedName>
    <x:definedName name="Energy_Res_Inc._YR_2005" localSheetId="17">#REF!</x:definedName>
    <x:definedName name="Energy_Res_Inc._YR_2005">#REF!</x:definedName>
    <x:definedName name="Energy_Res_Inc._YR_2006" localSheetId="17">#REF!</x:definedName>
    <x:definedName name="Energy_Res_Inc._YR_2006">#REF!</x:definedName>
    <x:definedName name="Energy_Res_Inc._YR_2007">#REF!</x:definedName>
    <x:definedName name="Energy_Res_Inc._YR_2008">#REF!</x:definedName>
    <x:definedName name="Energy_Resources__DEENE__Total" localSheetId="17">#REF!</x:definedName>
    <x:definedName name="Energy_Resources__DEENE__Total">#REF!</x:definedName>
    <x:definedName name="Energy_Services" localSheetId="17">#REF!</x:definedName>
    <x:definedName name="Energy_Services">#REF!</x:definedName>
    <x:definedName name="Energy_Services_Growth_YR_2003" localSheetId="17">#REF!</x:definedName>
    <x:definedName name="Energy_Services_Growth_YR_2003">#REF!</x:definedName>
    <x:definedName name="Energy_Services_Growth_YR_2004">#REF!</x:definedName>
    <x:definedName name="Energy_Services_Growth_YR_2005">#REF!</x:definedName>
    <x:definedName name="Energy_Services_Growth_YR_2006">#REF!</x:definedName>
    <x:definedName name="Energy_Services_Growth_YR_2007">#REF!</x:definedName>
    <x:definedName name="Energy_Services_Growth_YR_2008">#REF!</x:definedName>
    <x:definedName name="Energy_Services_YR_2005">#REF!</x:definedName>
    <x:definedName name="Energy_Services_YR_2006">#REF!</x:definedName>
    <x:definedName name="Energy_Services_YR_2007">#REF!</x:definedName>
    <x:definedName name="Energy_Services_YR_2008">#REF!</x:definedName>
    <x:definedName name="ENERGY_SUP">#REF!</x:definedName>
    <x:definedName name="Energy_Trading" localSheetId="9">#REF!</x:definedName>
    <x:definedName name="Energy_Trading" localSheetId="17">#REF!</x:definedName>
    <x:definedName name="Energy_Trading">#REF!</x:definedName>
    <x:definedName name="Energy_Trading_YR_2005" localSheetId="9">#REF!</x:definedName>
    <x:definedName name="Energy_Trading_YR_2005" localSheetId="17">#REF!</x:definedName>
    <x:definedName name="Energy_Trading_YR_2005">#REF!</x:definedName>
    <x:definedName name="Energy_Trading_YR_2006" localSheetId="9">#REF!</x:definedName>
    <x:definedName name="Energy_Trading_YR_2006" localSheetId="17">#REF!</x:definedName>
    <x:definedName name="Energy_Trading_YR_2006">#REF!</x:definedName>
    <x:definedName name="Energy_Trading_YR_2007">#REF!</x:definedName>
    <x:definedName name="Energy_Trading_YR_2008">#REF!</x:definedName>
    <x:definedName name="ENERGY1">#N/A</x:definedName>
    <x:definedName name="eng_design" localSheetId="9">#REF!</x:definedName>
    <x:definedName name="eng_design">#REF!</x:definedName>
    <x:definedName name="Entities" localSheetId="9">#REF!</x:definedName>
    <x:definedName name="Entities">#REF!</x:definedName>
    <x:definedName name="ENTITY" localSheetId="9">#REF!</x:definedName>
    <x:definedName name="ENTITY">#REF!</x:definedName>
    <x:definedName name="ENVIRONMENTAL" localSheetId="9">#REF!</x:definedName>
    <x:definedName name="ENVIRONMENTAL" localSheetId="17">#REF!</x:definedName>
    <x:definedName name="ENVIRONMENTAL">#REF!</x:definedName>
    <x:definedName name="EPRI">#REF!</x:definedName>
    <x:definedName name="Equity__Earnings__Losses_of_Consol_Subs" localSheetId="17">#REF!</x:definedName>
    <x:definedName name="Equity__Earnings__Losses_of_Consol_Subs">#REF!</x:definedName>
    <x:definedName name="Equity__Earnings__Losses_of_Unconsol_Subs" localSheetId="17">#REF!</x:definedName>
    <x:definedName name="Equity__Earnings__Losses_of_Unconsol_Subs">#REF!</x:definedName>
    <x:definedName name="Equity_Earnings_CPM" localSheetId="17">#REF!</x:definedName>
    <x:definedName name="Equity_Earnings_CPM">#REF!</x:definedName>
    <x:definedName name="Equity_in_Earnings_of_Subs">#REF!</x:definedName>
    <x:definedName name="Equity_Infusion__Dividend____Automatic_Calc">#REF!</x:definedName>
    <x:definedName name="Equity_Infusion__Dividend____Manual_Input">#REF!</x:definedName>
    <x:definedName name="Equity_Issue__Dividend_Retained_Earnings">#REF!</x:definedName>
    <x:definedName name="Equity_Issue_CPM">#REF!</x:definedName>
    <x:definedName name="Equity_Linked_Debt_Securities">#REF!</x:definedName>
    <x:definedName name="Equity_Linked_Financing_CPM">#REF!</x:definedName>
    <x:definedName name="Equity_Linked_Securities_CPM">#REF!</x:definedName>
    <x:definedName name="ER_Eliminations">#REF!</x:definedName>
    <x:definedName name="ER_Eliminations_YR_2005">#REF!</x:definedName>
    <x:definedName name="ER_Eliminations_YR_2006">#REF!</x:definedName>
    <x:definedName name="ER_Eliminations_YR_2007">#REF!</x:definedName>
    <x:definedName name="ER_Eliminations_YR_2008">#REF!</x:definedName>
    <x:definedName name="ER_NON_REGULATED" localSheetId="17">#REF!</x:definedName>
    <x:definedName name="ER_NON_REGULATED">#REF!</x:definedName>
    <x:definedName name="ER_Non_Regulated_Growth_YR_2005" localSheetId="17">#REF!</x:definedName>
    <x:definedName name="ER_Non_Regulated_Growth_YR_2005">#REF!</x:definedName>
    <x:definedName name="ER_Non_Regulated_Growth_YR_2006" localSheetId="17">#REF!</x:definedName>
    <x:definedName name="ER_Non_Regulated_Growth_YR_2006">#REF!</x:definedName>
    <x:definedName name="ER_Non_Regulated_Growth_YR_2007">#REF!</x:definedName>
    <x:definedName name="ER_Non_Regulated_Growth_YR_2008">#REF!</x:definedName>
    <x:definedName name="ER_Non_Regulated_Support" localSheetId="17">#REF!</x:definedName>
    <x:definedName name="ER_Non_Regulated_Support">#REF!</x:definedName>
    <x:definedName name="ER_Non_Regulated_Support_YR_2005" localSheetId="17">#REF!</x:definedName>
    <x:definedName name="ER_Non_Regulated_Support_YR_2005">#REF!</x:definedName>
    <x:definedName name="ER_Non_Regulated_Support_YR_2006" localSheetId="17">#REF!</x:definedName>
    <x:definedName name="ER_Non_Regulated_Support_YR_2006">#REF!</x:definedName>
    <x:definedName name="ER_Non_Regulated_Support_YR_2007">#REF!</x:definedName>
    <x:definedName name="ER_Non_Regulated_Support_YR_2008">#REF!</x:definedName>
    <x:definedName name="ER_Non_Regulated_YR_2005">#REF!</x:definedName>
    <x:definedName name="ER_Non_Regulated_YR_2006">#REF!</x:definedName>
    <x:definedName name="ER_Non_Regulated_YR_2007">#REF!</x:definedName>
    <x:definedName name="ER_Non_Regulated_YR_2008">#REF!</x:definedName>
    <x:definedName name="EROA">#REF!</x:definedName>
    <x:definedName name="ERROR" localSheetId="17">#REF!</x:definedName>
    <x:definedName name="ERROR">#REF!</x:definedName>
    <x:definedName name="ESPYMT" localSheetId="17">#REF!</x:definedName>
    <x:definedName name="ESPYMT">#REF!</x:definedName>
    <x:definedName name="EssOptions">"1100000000130100_11-          00"</x:definedName>
    <x:definedName name="EST_2005" localSheetId="17">#REF!</x:definedName>
    <x:definedName name="EST_2005">#REF!</x:definedName>
    <x:definedName name="EST_BY_ACCT">#REF!</x:definedName>
    <x:definedName name="ETR" localSheetId="17">#REF!</x:definedName>
    <x:definedName name="ETR">#REF!</x:definedName>
    <x:definedName name="EV__LASTREFTIME__" localSheetId="21" hidden="1">39826.8319444444</x:definedName>
    <x:definedName name="EV__LASTREFTIME__" localSheetId="15" hidden="1">39826.8319444444</x:definedName>
    <x:definedName name="EV__LASTREFTIME__" localSheetId="14" hidden="1">39826.8319444444</x:definedName>
    <x:definedName name="EV__LASTREFTIME__" localSheetId="19" hidden="1">39826.8319444444</x:definedName>
    <x:definedName name="EV__LASTREFTIME__" localSheetId="20" hidden="1">39826.8319444444</x:definedName>
    <x:definedName name="EV__LASTREFTIME__">39773.6430324074</x:definedName>
    <x:definedName name="exclude_cap" localSheetId="9">#REF!</x:definedName>
    <x:definedName name="exclude_cap" localSheetId="17">#REF!</x:definedName>
    <x:definedName name="exclude_cap">#REF!</x:definedName>
    <x:definedName name="Expl___Prod_Growth_YR_2003" localSheetId="17">#REF!</x:definedName>
    <x:definedName name="Expl___Prod_Growth_YR_2003">#REF!</x:definedName>
    <x:definedName name="Expl___Prod_Growth_YR_2004" localSheetId="17">#REF!</x:definedName>
    <x:definedName name="Expl___Prod_Growth_YR_2004">#REF!</x:definedName>
    <x:definedName name="Expl___Prod_Growth_YR_2005" localSheetId="17">#REF!</x:definedName>
    <x:definedName name="Expl___Prod_Growth_YR_2005">#REF!</x:definedName>
    <x:definedName name="Expl___Prod_Growth_YR_2006">#REF!</x:definedName>
    <x:definedName name="Expl___Prod_Growth_YR_2007">#REF!</x:definedName>
    <x:definedName name="Expl___Prod_Growth_YR_2008">#REF!</x:definedName>
    <x:definedName name="External_Customer__less_doubtful_accts">#REF!</x:definedName>
    <x:definedName name="External_Interest_Expense">#REF!</x:definedName>
    <x:definedName name="f" localSheetId="21" hidden="1">{#N/A,#N/A,FALSE,"Monthly SAIFI";#N/A,#N/A,FALSE,"Yearly SAIFI";#N/A,#N/A,FALSE,"Monthly CAIDI";#N/A,#N/A,FALSE,"Yearly CAIDI";#N/A,#N/A,FALSE,"Monthly SAIDI";#N/A,#N/A,FALSE,"Yearly SAIDI";#N/A,#N/A,FALSE,"Monthly MAIFI";#N/A,#N/A,FALSE,"Yearly MAIFI";#N/A,#N/A,FALSE,"Monthly Cust &gt;=4 Int"}</x:definedName>
    <x:definedName name="f" localSheetId="9" hidden="1">{#N/A,#N/A,FALSE,"Monthly SAIFI";#N/A,#N/A,FALSE,"Yearly SAIFI";#N/A,#N/A,FALSE,"Monthly CAIDI";#N/A,#N/A,FALSE,"Yearly CAIDI";#N/A,#N/A,FALSE,"Monthly SAIDI";#N/A,#N/A,FALSE,"Yearly SAIDI";#N/A,#N/A,FALSE,"Monthly MAIFI";#N/A,#N/A,FALSE,"Yearly MAIFI";#N/A,#N/A,FALSE,"Monthly Cust &gt;=4 Int"}</x:definedName>
    <x:definedName name="f" localSheetId="15" hidden="1">{#N/A,#N/A,FALSE,"Monthly SAIFI";#N/A,#N/A,FALSE,"Yearly SAIFI";#N/A,#N/A,FALSE,"Monthly CAIDI";#N/A,#N/A,FALSE,"Yearly CAIDI";#N/A,#N/A,FALSE,"Monthly SAIDI";#N/A,#N/A,FALSE,"Yearly SAIDI";#N/A,#N/A,FALSE,"Monthly MAIFI";#N/A,#N/A,FALSE,"Yearly MAIFI";#N/A,#N/A,FALSE,"Monthly Cust &gt;=4 Int"}</x:definedName>
    <x:definedName name="f" localSheetId="16" hidden="1">{#N/A,#N/A,FALSE,"Monthly SAIFI";#N/A,#N/A,FALSE,"Yearly SAIFI";#N/A,#N/A,FALSE,"Monthly CAIDI";#N/A,#N/A,FALSE,"Yearly CAIDI";#N/A,#N/A,FALSE,"Monthly SAIDI";#N/A,#N/A,FALSE,"Yearly SAIDI";#N/A,#N/A,FALSE,"Monthly MAIFI";#N/A,#N/A,FALSE,"Yearly MAIFI";#N/A,#N/A,FALSE,"Monthly Cust &gt;=4 Int"}</x:definedName>
    <x:definedName name="f" localSheetId="14" hidden="1">{#N/A,#N/A,FALSE,"Monthly SAIFI";#N/A,#N/A,FALSE,"Yearly SAIFI";#N/A,#N/A,FALSE,"Monthly CAIDI";#N/A,#N/A,FALSE,"Yearly CAIDI";#N/A,#N/A,FALSE,"Monthly SAIDI";#N/A,#N/A,FALSE,"Yearly SAIDI";#N/A,#N/A,FALSE,"Monthly MAIFI";#N/A,#N/A,FALSE,"Yearly MAIFI";#N/A,#N/A,FALSE,"Monthly Cust &gt;=4 Int"}</x:definedName>
    <x:definedName name="f" localSheetId="17" hidden="1">{#N/A,#N/A,FALSE,"Monthly SAIFI";#N/A,#N/A,FALSE,"Yearly SAIFI";#N/A,#N/A,FALSE,"Monthly CAIDI";#N/A,#N/A,FALSE,"Yearly CAIDI";#N/A,#N/A,FALSE,"Monthly SAIDI";#N/A,#N/A,FALSE,"Yearly SAIDI";#N/A,#N/A,FALSE,"Monthly MAIFI";#N/A,#N/A,FALSE,"Yearly MAIFI";#N/A,#N/A,FALSE,"Monthly Cust &gt;=4 Int"}</x:definedName>
    <x:definedName name="f" hidden="1">{#N/A,#N/A,FALSE,"Monthly SAIFI";#N/A,#N/A,FALSE,"Yearly SAIFI";#N/A,#N/A,FALSE,"Monthly CAIDI";#N/A,#N/A,FALSE,"Yearly CAIDI";#N/A,#N/A,FALSE,"Monthly SAIDI";#N/A,#N/A,FALSE,"Yearly SAIDI";#N/A,#N/A,FALSE,"Monthly MAIFI";#N/A,#N/A,FALSE,"Yearly MAIFI";#N/A,#N/A,FALSE,"Monthly Cust &gt;=4 Int"}</x:definedName>
    <x:definedName name="f1_respondent_id" localSheetId="17">#REF!</x:definedName>
    <x:definedName name="f1_respondent_id">#REF!</x:definedName>
    <x:definedName name="FA">'3a - Shared Revenues'!$E$54</x:definedName>
    <x:definedName name="FACE" localSheetId="9">#REF!</x:definedName>
    <x:definedName name="FACE" localSheetId="17">#REF!</x:definedName>
    <x:definedName name="FACE">#REF!</x:definedName>
    <x:definedName name="Facilities">1700</x:definedName>
    <x:definedName name="FACTOR_.75" localSheetId="9">#REF!</x:definedName>
    <x:definedName name="FACTOR_.75">#REF!</x:definedName>
    <x:definedName name="FACTOR_.80" localSheetId="9">#REF!</x:definedName>
    <x:definedName name="FACTOR_.80">#REF!</x:definedName>
    <x:definedName name="FACTOR_.85" localSheetId="9">#REF!</x:definedName>
    <x:definedName name="FACTOR_.85">#REF!</x:definedName>
    <x:definedName name="FACTOR_.90" localSheetId="9">#REF!</x:definedName>
    <x:definedName name="FACTOR_.90">#REF!</x:definedName>
    <x:definedName name="FACTOR_.95" localSheetId="9">#REF!</x:definedName>
    <x:definedName name="FACTOR_.95">#REF!</x:definedName>
    <x:definedName name="FACTOR_1" localSheetId="9">#REF!</x:definedName>
    <x:definedName name="FACTOR_1">#REF!</x:definedName>
    <x:definedName name="FACTOR_1.05" localSheetId="9">#REF!</x:definedName>
    <x:definedName name="FACTOR_1.05">#REF!</x:definedName>
    <x:definedName name="FACTOR_1.1" localSheetId="9">#REF!</x:definedName>
    <x:definedName name="FACTOR_1.1">#REF!</x:definedName>
    <x:definedName name="FACTOR_1.15" localSheetId="9">#REF!</x:definedName>
    <x:definedName name="FACTOR_1.15">#REF!</x:definedName>
    <x:definedName name="FACTOR_1.2" localSheetId="9">#REF!</x:definedName>
    <x:definedName name="FACTOR_1.2">#REF!</x:definedName>
    <x:definedName name="FACTOR_1.25" localSheetId="9">#REF!</x:definedName>
    <x:definedName name="FACTOR_1.25">#REF!</x:definedName>
    <x:definedName name="FACTOR_NAME" localSheetId="9">#REF!</x:definedName>
    <x:definedName name="FACTOR_NAME">#REF!</x:definedName>
    <x:definedName name="FACTOR_TABLE" localSheetId="9">#REF!</x:definedName>
    <x:definedName name="FACTOR_TABLE">#REF!</x:definedName>
    <x:definedName name="FACTOR_VALUE" localSheetId="9">#REF!</x:definedName>
    <x:definedName name="FACTOR_VALUE">#REF!</x:definedName>
    <x:definedName name="FACTORS" localSheetId="17">#REF!</x:definedName>
    <x:definedName name="FACTORS">#REF!</x:definedName>
    <x:definedName name="FACTRS" localSheetId="17">#REF!</x:definedName>
    <x:definedName name="FACTRS">#REF!</x:definedName>
    <x:definedName name="FAS109YTD" localSheetId="9">#REF!</x:definedName>
    <x:definedName name="FAS109YTD" localSheetId="17">#REF!</x:definedName>
    <x:definedName name="FAS109YTD">#REF!</x:definedName>
    <x:definedName name="FB_CUSTOMERS" localSheetId="17">#REF!</x:definedName>
    <x:definedName name="FB_CUSTOMERS">#REF!</x:definedName>
    <x:definedName name="FB_LINES" localSheetId="17">#REF!</x:definedName>
    <x:definedName name="FB_LINES">#REF!</x:definedName>
    <x:definedName name="fbp100d" localSheetId="17">#REF!</x:definedName>
    <x:definedName name="fbp100d">#REF!</x:definedName>
    <x:definedName name="fbp100n">#REF!</x:definedName>
    <x:definedName name="fbp101d">#REF!</x:definedName>
    <x:definedName name="fbp101n">#REF!</x:definedName>
    <x:definedName name="fbp102d">#REF!</x:definedName>
    <x:definedName name="fbp102n">#REF!</x:definedName>
    <x:definedName name="fbp103d">#REF!</x:definedName>
    <x:definedName name="fbp103n">#REF!</x:definedName>
    <x:definedName name="fbp94d">#REF!</x:definedName>
    <x:definedName name="fbp94n">#REF!</x:definedName>
    <x:definedName name="fbp95d">#REF!</x:definedName>
    <x:definedName name="fbp95n">#REF!</x:definedName>
    <x:definedName name="fbp96d">#REF!</x:definedName>
    <x:definedName name="fbp96n">#REF!</x:definedName>
    <x:definedName name="fbp97d">#REF!</x:definedName>
    <x:definedName name="fbp97n">#REF!</x:definedName>
    <x:definedName name="fbp98d">#REF!</x:definedName>
    <x:definedName name="fbp98n">#REF!</x:definedName>
    <x:definedName name="fbp99d">#REF!</x:definedName>
    <x:definedName name="fbp99n">#REF!</x:definedName>
    <x:definedName name="FDSDFSF" localSheetId="21" hidden="1">{#N/A,#N/A,FALSE,"Monthly SAIFI";#N/A,#N/A,FALSE,"Yearly SAIFI";#N/A,#N/A,FALSE,"Monthly CAIDI";#N/A,#N/A,FALSE,"Yearly CAIDI";#N/A,#N/A,FALSE,"Monthly SAIDI";#N/A,#N/A,FALSE,"Yearly SAIDI";#N/A,#N/A,FALSE,"Monthly MAIFI";#N/A,#N/A,FALSE,"Yearly MAIFI";#N/A,#N/A,FALSE,"Monthly Cust &gt;=4 Int"}</x:definedName>
    <x:definedName name="FDSDFSF" localSheetId="9" hidden="1">{#N/A,#N/A,FALSE,"Monthly SAIFI";#N/A,#N/A,FALSE,"Yearly SAIFI";#N/A,#N/A,FALSE,"Monthly CAIDI";#N/A,#N/A,FALSE,"Yearly CAIDI";#N/A,#N/A,FALSE,"Monthly SAIDI";#N/A,#N/A,FALSE,"Yearly SAIDI";#N/A,#N/A,FALSE,"Monthly MAIFI";#N/A,#N/A,FALSE,"Yearly MAIFI";#N/A,#N/A,FALSE,"Monthly Cust &gt;=4 Int"}</x:definedName>
    <x:definedName name="FDSDFSF" localSheetId="15" hidden="1">{#N/A,#N/A,FALSE,"Monthly SAIFI";#N/A,#N/A,FALSE,"Yearly SAIFI";#N/A,#N/A,FALSE,"Monthly CAIDI";#N/A,#N/A,FALSE,"Yearly CAIDI";#N/A,#N/A,FALSE,"Monthly SAIDI";#N/A,#N/A,FALSE,"Yearly SAIDI";#N/A,#N/A,FALSE,"Monthly MAIFI";#N/A,#N/A,FALSE,"Yearly MAIFI";#N/A,#N/A,FALSE,"Monthly Cust &gt;=4 Int"}</x:definedName>
    <x:definedName name="FDSDFSF" localSheetId="16" hidden="1">{#N/A,#N/A,FALSE,"Monthly SAIFI";#N/A,#N/A,FALSE,"Yearly SAIFI";#N/A,#N/A,FALSE,"Monthly CAIDI";#N/A,#N/A,FALSE,"Yearly CAIDI";#N/A,#N/A,FALSE,"Monthly SAIDI";#N/A,#N/A,FALSE,"Yearly SAIDI";#N/A,#N/A,FALSE,"Monthly MAIFI";#N/A,#N/A,FALSE,"Yearly MAIFI";#N/A,#N/A,FALSE,"Monthly Cust &gt;=4 Int"}</x:definedName>
    <x:definedName name="FDSDFSF" localSheetId="14" hidden="1">{#N/A,#N/A,FALSE,"Monthly SAIFI";#N/A,#N/A,FALSE,"Yearly SAIFI";#N/A,#N/A,FALSE,"Monthly CAIDI";#N/A,#N/A,FALSE,"Yearly CAIDI";#N/A,#N/A,FALSE,"Monthly SAIDI";#N/A,#N/A,FALSE,"Yearly SAIDI";#N/A,#N/A,FALSE,"Monthly MAIFI";#N/A,#N/A,FALSE,"Yearly MAIFI";#N/A,#N/A,FALSE,"Monthly Cust &gt;=4 Int"}</x:definedName>
    <x:definedName name="FDSDFSF" localSheetId="17" hidden="1">{#N/A,#N/A,FALSE,"Monthly SAIFI";#N/A,#N/A,FALSE,"Yearly SAIFI";#N/A,#N/A,FALSE,"Monthly CAIDI";#N/A,#N/A,FALSE,"Yearly CAIDI";#N/A,#N/A,FALSE,"Monthly SAIDI";#N/A,#N/A,FALSE,"Yearly SAIDI";#N/A,#N/A,FALSE,"Monthly MAIFI";#N/A,#N/A,FALSE,"Yearly MAIFI";#N/A,#N/A,FALSE,"Monthly Cust &gt;=4 Int"}</x:definedName>
    <x:definedName name="FDSDFSF" hidden="1">{#N/A,#N/A,FALSE,"Monthly SAIFI";#N/A,#N/A,FALSE,"Yearly SAIFI";#N/A,#N/A,FALSE,"Monthly CAIDI";#N/A,#N/A,FALSE,"Yearly CAIDI";#N/A,#N/A,FALSE,"Monthly SAIDI";#N/A,#N/A,FALSE,"Yearly SAIDI";#N/A,#N/A,FALSE,"Monthly MAIFI";#N/A,#N/A,FALSE,"Yearly MAIFI";#N/A,#N/A,FALSE,"Monthly Cust &gt;=4 Int"}</x:definedName>
    <x:definedName name="FEB" localSheetId="17">#REF!</x:definedName>
    <x:definedName name="FEB">#REF!</x:definedName>
    <x:definedName name="FEB00" localSheetId="21" hidden="1">{#N/A,#N/A,FALSE,"ARREC"}</x:definedName>
    <x:definedName name="FEB00" localSheetId="9" hidden="1">{#N/A,#N/A,FALSE,"ARREC"}</x:definedName>
    <x:definedName name="FEB00" localSheetId="15" hidden="1">{#N/A,#N/A,FALSE,"ARREC"}</x:definedName>
    <x:definedName name="FEB00" localSheetId="16" hidden="1">{#N/A,#N/A,FALSE,"ARREC"}</x:definedName>
    <x:definedName name="FEB00" localSheetId="14" hidden="1">{#N/A,#N/A,FALSE,"ARREC"}</x:definedName>
    <x:definedName name="FEB00" localSheetId="17" hidden="1">{#N/A,#N/A,FALSE,"ARREC"}</x:definedName>
    <x:definedName name="FEB00" hidden="1">{#N/A,#N/A,FALSE,"ARREC"}</x:definedName>
    <x:definedName name="FED" localSheetId="17">#REF!</x:definedName>
    <x:definedName name="FED">#REF!</x:definedName>
    <x:definedName name="fed_inc_tax" localSheetId="9">#REF!</x:definedName>
    <x:definedName name="fed_inc_tax">#REF!</x:definedName>
    <x:definedName name="FEDCUME">#REF!</x:definedName>
    <x:definedName name="FEDCURR">#REF!</x:definedName>
    <x:definedName name="FEDDEFERREDTAX" localSheetId="17">#REF!</x:definedName>
    <x:definedName name="FEDDEFERREDTAX">#REF!</x:definedName>
    <x:definedName name="Federal___Other_Inc_Tax_CPM" localSheetId="17">#REF!</x:definedName>
    <x:definedName name="Federal___Other_Inc_Tax_CPM">#REF!</x:definedName>
    <x:definedName name="FEDLIFE" localSheetId="17">#REF!</x:definedName>
    <x:definedName name="FEDLIFE">#REF!</x:definedName>
    <x:definedName name="FEDMETH" localSheetId="17">#REF!</x:definedName>
    <x:definedName name="FEDMETH">#REF!</x:definedName>
    <x:definedName name="FEDNO">#REF!</x:definedName>
    <x:definedName name="FEDRATE">#REF!</x:definedName>
    <x:definedName name="FEDYR">#REF!</x:definedName>
    <x:definedName name="FEDYRNO">#REF!</x:definedName>
    <x:definedName name="ff" localSheetId="21" hidden="1">{#N/A,#N/A,FALSE,"Monthly SAIFI";#N/A,#N/A,FALSE,"Yearly SAIFI";#N/A,#N/A,FALSE,"Monthly CAIDI";#N/A,#N/A,FALSE,"Yearly CAIDI";#N/A,#N/A,FALSE,"Monthly SAIDI";#N/A,#N/A,FALSE,"Yearly SAIDI";#N/A,#N/A,FALSE,"Monthly MAIFI";#N/A,#N/A,FALSE,"Yearly MAIFI";#N/A,#N/A,FALSE,"Monthly Cust &gt;=4 Int"}</x:definedName>
    <x:definedName name="ff" localSheetId="9" hidden="1">{#N/A,#N/A,FALSE,"Monthly SAIFI";#N/A,#N/A,FALSE,"Yearly SAIFI";#N/A,#N/A,FALSE,"Monthly CAIDI";#N/A,#N/A,FALSE,"Yearly CAIDI";#N/A,#N/A,FALSE,"Monthly SAIDI";#N/A,#N/A,FALSE,"Yearly SAIDI";#N/A,#N/A,FALSE,"Monthly MAIFI";#N/A,#N/A,FALSE,"Yearly MAIFI";#N/A,#N/A,FALSE,"Monthly Cust &gt;=4 Int"}</x:definedName>
    <x:definedName name="ff" localSheetId="15" hidden="1">{#N/A,#N/A,FALSE,"Monthly SAIFI";#N/A,#N/A,FALSE,"Yearly SAIFI";#N/A,#N/A,FALSE,"Monthly CAIDI";#N/A,#N/A,FALSE,"Yearly CAIDI";#N/A,#N/A,FALSE,"Monthly SAIDI";#N/A,#N/A,FALSE,"Yearly SAIDI";#N/A,#N/A,FALSE,"Monthly MAIFI";#N/A,#N/A,FALSE,"Yearly MAIFI";#N/A,#N/A,FALSE,"Monthly Cust &gt;=4 Int"}</x:definedName>
    <x:definedName name="ff" localSheetId="16" hidden="1">{#N/A,#N/A,FALSE,"Monthly SAIFI";#N/A,#N/A,FALSE,"Yearly SAIFI";#N/A,#N/A,FALSE,"Monthly CAIDI";#N/A,#N/A,FALSE,"Yearly CAIDI";#N/A,#N/A,FALSE,"Monthly SAIDI";#N/A,#N/A,FALSE,"Yearly SAIDI";#N/A,#N/A,FALSE,"Monthly MAIFI";#N/A,#N/A,FALSE,"Yearly MAIFI";#N/A,#N/A,FALSE,"Monthly Cust &gt;=4 Int"}</x:definedName>
    <x:definedName name="ff" localSheetId="14" hidden="1">{#N/A,#N/A,FALSE,"Monthly SAIFI";#N/A,#N/A,FALSE,"Yearly SAIFI";#N/A,#N/A,FALSE,"Monthly CAIDI";#N/A,#N/A,FALSE,"Yearly CAIDI";#N/A,#N/A,FALSE,"Monthly SAIDI";#N/A,#N/A,FALSE,"Yearly SAIDI";#N/A,#N/A,FALSE,"Monthly MAIFI";#N/A,#N/A,FALSE,"Yearly MAIFI";#N/A,#N/A,FALSE,"Monthly Cust &gt;=4 Int"}</x:definedName>
    <x:definedName name="ff" localSheetId="17" hidden="1">{#N/A,#N/A,FALSE,"Monthly SAIFI";#N/A,#N/A,FALSE,"Yearly SAIFI";#N/A,#N/A,FALSE,"Monthly CAIDI";#N/A,#N/A,FALSE,"Yearly CAIDI";#N/A,#N/A,FALSE,"Monthly SAIDI";#N/A,#N/A,FALSE,"Yearly SAIDI";#N/A,#N/A,FALSE,"Monthly MAIFI";#N/A,#N/A,FALSE,"Yearly MAIFI";#N/A,#N/A,FALSE,"Monthly Cust &gt;=4 Int"}</x:definedName>
    <x:definedName name="ff" hidden="1">{#N/A,#N/A,FALSE,"Monthly SAIFI";#N/A,#N/A,FALSE,"Yearly SAIFI";#N/A,#N/A,FALSE,"Monthly CAIDI";#N/A,#N/A,FALSE,"Yearly CAIDI";#N/A,#N/A,FALSE,"Monthly SAIDI";#N/A,#N/A,FALSE,"Yearly SAIDI";#N/A,#N/A,FALSE,"Monthly MAIFI";#N/A,#N/A,FALSE,"Yearly MAIFI";#N/A,#N/A,FALSE,"Monthly Cust &gt;=4 Int"}</x:definedName>
    <x:definedName name="FF1_INPUT">#REF!</x:definedName>
    <x:definedName name="FF1_INPUT_columns">#REF!</x:definedName>
    <x:definedName name="fff" localSheetId="21" hidden="1">{#N/A,#N/A,FALSE,"Monthly SAIFI";#N/A,#N/A,FALSE,"Yearly SAIFI";#N/A,#N/A,FALSE,"Monthly CAIDI";#N/A,#N/A,FALSE,"Yearly CAIDI";#N/A,#N/A,FALSE,"Monthly SAIDI";#N/A,#N/A,FALSE,"Yearly SAIDI";#N/A,#N/A,FALSE,"Monthly MAIFI";#N/A,#N/A,FALSE,"Yearly MAIFI";#N/A,#N/A,FALSE,"Monthly Cust &gt;=4 Int"}</x:definedName>
    <x:definedName name="fff" localSheetId="9" hidden="1">{#N/A,#N/A,FALSE,"Monthly SAIFI";#N/A,#N/A,FALSE,"Yearly SAIFI";#N/A,#N/A,FALSE,"Monthly CAIDI";#N/A,#N/A,FALSE,"Yearly CAIDI";#N/A,#N/A,FALSE,"Monthly SAIDI";#N/A,#N/A,FALSE,"Yearly SAIDI";#N/A,#N/A,FALSE,"Monthly MAIFI";#N/A,#N/A,FALSE,"Yearly MAIFI";#N/A,#N/A,FALSE,"Monthly Cust &gt;=4 Int"}</x:definedName>
    <x:definedName name="fff" localSheetId="15" hidden="1">{#N/A,#N/A,FALSE,"Monthly SAIFI";#N/A,#N/A,FALSE,"Yearly SAIFI";#N/A,#N/A,FALSE,"Monthly CAIDI";#N/A,#N/A,FALSE,"Yearly CAIDI";#N/A,#N/A,FALSE,"Monthly SAIDI";#N/A,#N/A,FALSE,"Yearly SAIDI";#N/A,#N/A,FALSE,"Monthly MAIFI";#N/A,#N/A,FALSE,"Yearly MAIFI";#N/A,#N/A,FALSE,"Monthly Cust &gt;=4 Int"}</x:definedName>
    <x:definedName name="fff" localSheetId="16" hidden="1">{#N/A,#N/A,FALSE,"Monthly SAIFI";#N/A,#N/A,FALSE,"Yearly SAIFI";#N/A,#N/A,FALSE,"Monthly CAIDI";#N/A,#N/A,FALSE,"Yearly CAIDI";#N/A,#N/A,FALSE,"Monthly SAIDI";#N/A,#N/A,FALSE,"Yearly SAIDI";#N/A,#N/A,FALSE,"Monthly MAIFI";#N/A,#N/A,FALSE,"Yearly MAIFI";#N/A,#N/A,FALSE,"Monthly Cust &gt;=4 Int"}</x:definedName>
    <x:definedName name="fff" localSheetId="14" hidden="1">{#N/A,#N/A,FALSE,"Monthly SAIFI";#N/A,#N/A,FALSE,"Yearly SAIFI";#N/A,#N/A,FALSE,"Monthly CAIDI";#N/A,#N/A,FALSE,"Yearly CAIDI";#N/A,#N/A,FALSE,"Monthly SAIDI";#N/A,#N/A,FALSE,"Yearly SAIDI";#N/A,#N/A,FALSE,"Monthly MAIFI";#N/A,#N/A,FALSE,"Yearly MAIFI";#N/A,#N/A,FALSE,"Monthly Cust &gt;=4 Int"}</x:definedName>
    <x:definedName name="fff" localSheetId="17" hidden="1">{#N/A,#N/A,FALSE,"Monthly SAIFI";#N/A,#N/A,FALSE,"Yearly SAIFI";#N/A,#N/A,FALSE,"Monthly CAIDI";#N/A,#N/A,FALSE,"Yearly CAIDI";#N/A,#N/A,FALSE,"Monthly SAIDI";#N/A,#N/A,FALSE,"Yearly SAIDI";#N/A,#N/A,FALSE,"Monthly MAIFI";#N/A,#N/A,FALSE,"Yearly MAIFI";#N/A,#N/A,FALSE,"Monthly Cust &gt;=4 Int"}</x:definedName>
    <x:definedName name="fff" hidden="1">{#N/A,#N/A,FALSE,"Monthly SAIFI";#N/A,#N/A,FALSE,"Yearly SAIFI";#N/A,#N/A,FALSE,"Monthly CAIDI";#N/A,#N/A,FALSE,"Yearly CAIDI";#N/A,#N/A,FALSE,"Monthly SAIDI";#N/A,#N/A,FALSE,"Yearly SAIDI";#N/A,#N/A,FALSE,"Monthly MAIFI";#N/A,#N/A,FALSE,"Yearly MAIFI";#N/A,#N/A,FALSE,"Monthly Cust &gt;=4 Int"}</x:definedName>
    <x:definedName name="fghjghjfgjf" localSheetId="21" hidden="1">{#N/A,#N/A,FALSE,"Monthly SAIFI";#N/A,#N/A,FALSE,"Yearly SAIFI";#N/A,#N/A,FALSE,"Monthly CAIDI";#N/A,#N/A,FALSE,"Yearly CAIDI";#N/A,#N/A,FALSE,"Monthly SAIDI";#N/A,#N/A,FALSE,"Yearly SAIDI";#N/A,#N/A,FALSE,"Monthly MAIFI";#N/A,#N/A,FALSE,"Yearly MAIFI";#N/A,#N/A,FALSE,"Monthly Cust &gt;=4 Int"}</x:definedName>
    <x:definedName name="fghjghjfgjf" localSheetId="9" hidden="1">{#N/A,#N/A,FALSE,"Monthly SAIFI";#N/A,#N/A,FALSE,"Yearly SAIFI";#N/A,#N/A,FALSE,"Monthly CAIDI";#N/A,#N/A,FALSE,"Yearly CAIDI";#N/A,#N/A,FALSE,"Monthly SAIDI";#N/A,#N/A,FALSE,"Yearly SAIDI";#N/A,#N/A,FALSE,"Monthly MAIFI";#N/A,#N/A,FALSE,"Yearly MAIFI";#N/A,#N/A,FALSE,"Monthly Cust &gt;=4 Int"}</x:definedName>
    <x:definedName name="fghjghjfgjf" localSheetId="15" hidden="1">{#N/A,#N/A,FALSE,"Monthly SAIFI";#N/A,#N/A,FALSE,"Yearly SAIFI";#N/A,#N/A,FALSE,"Monthly CAIDI";#N/A,#N/A,FALSE,"Yearly CAIDI";#N/A,#N/A,FALSE,"Monthly SAIDI";#N/A,#N/A,FALSE,"Yearly SAIDI";#N/A,#N/A,FALSE,"Monthly MAIFI";#N/A,#N/A,FALSE,"Yearly MAIFI";#N/A,#N/A,FALSE,"Monthly Cust &gt;=4 Int"}</x:definedName>
    <x:definedName name="fghjghjfgjf" localSheetId="16" hidden="1">{#N/A,#N/A,FALSE,"Monthly SAIFI";#N/A,#N/A,FALSE,"Yearly SAIFI";#N/A,#N/A,FALSE,"Monthly CAIDI";#N/A,#N/A,FALSE,"Yearly CAIDI";#N/A,#N/A,FALSE,"Monthly SAIDI";#N/A,#N/A,FALSE,"Yearly SAIDI";#N/A,#N/A,FALSE,"Monthly MAIFI";#N/A,#N/A,FALSE,"Yearly MAIFI";#N/A,#N/A,FALSE,"Monthly Cust &gt;=4 Int"}</x:definedName>
    <x:definedName name="fghjghjfgjf" localSheetId="14" hidden="1">{#N/A,#N/A,FALSE,"Monthly SAIFI";#N/A,#N/A,FALSE,"Yearly SAIFI";#N/A,#N/A,FALSE,"Monthly CAIDI";#N/A,#N/A,FALSE,"Yearly CAIDI";#N/A,#N/A,FALSE,"Monthly SAIDI";#N/A,#N/A,FALSE,"Yearly SAIDI";#N/A,#N/A,FALSE,"Monthly MAIFI";#N/A,#N/A,FALSE,"Yearly MAIFI";#N/A,#N/A,FALSE,"Monthly Cust &gt;=4 Int"}</x:definedName>
    <x:definedName name="fghjghjfgjf" localSheetId="17" hidden="1">{#N/A,#N/A,FALSE,"Monthly SAIFI";#N/A,#N/A,FALSE,"Yearly SAIFI";#N/A,#N/A,FALSE,"Monthly CAIDI";#N/A,#N/A,FALSE,"Yearly CAIDI";#N/A,#N/A,FALSE,"Monthly SAIDI";#N/A,#N/A,FALSE,"Yearly SAIDI";#N/A,#N/A,FALSE,"Monthly MAIFI";#N/A,#N/A,FALSE,"Yearly MAIFI";#N/A,#N/A,FALSE,"Monthly Cust &gt;=4 Int"}</x:definedName>
    <x:definedName name="fghjghjfgjf" hidden="1">{#N/A,#N/A,FALSE,"Monthly SAIFI";#N/A,#N/A,FALSE,"Yearly SAIFI";#N/A,#N/A,FALSE,"Monthly CAIDI";#N/A,#N/A,FALSE,"Yearly CAIDI";#N/A,#N/A,FALSE,"Monthly SAIDI";#N/A,#N/A,FALSE,"Yearly SAIDI";#N/A,#N/A,FALSE,"Monthly MAIFI";#N/A,#N/A,FALSE,"Yearly MAIFI";#N/A,#N/A,FALSE,"Monthly Cust &gt;=4 Int"}</x:definedName>
    <x:definedName name="fieldNo" localSheetId="9">#REF!</x:definedName>
    <x:definedName name="fieldNo">#REF!</x:definedName>
    <x:definedName name="fieldProd" localSheetId="9">#REF!</x:definedName>
    <x:definedName name="fieldProd">#REF!</x:definedName>
    <x:definedName name="fieldSalary" localSheetId="9">#REF!</x:definedName>
    <x:definedName name="fieldSalary">#REF!</x:definedName>
    <x:definedName name="FIN" localSheetId="17">#REF!</x:definedName>
    <x:definedName name="FIN">#REF!</x:definedName>
    <x:definedName name="Final_Consolidation" localSheetId="17">#REF!</x:definedName>
    <x:definedName name="Final_Consolidation">#REF!</x:definedName>
    <x:definedName name="Financing_Sources__Uses__CPM" localSheetId="17">#REF!</x:definedName>
    <x:definedName name="Financing_Sources__Uses__CPM">#REF!</x:definedName>
    <x:definedName name="FINAWOFF" localSheetId="17">#REF!</x:definedName>
    <x:definedName name="FINAWOFF">#REF!</x:definedName>
    <x:definedName name="FIT" localSheetId="9">'3a - Shared Revenues'!$E$47</x:definedName>
    <x:definedName name="FIT" localSheetId="17">#REF!</x:definedName>
    <x:definedName name="FIT">#REF!</x:definedName>
    <x:definedName name="FIVE">#N/A</x:definedName>
    <x:definedName name="fleet_cap" localSheetId="9">#REF!</x:definedName>
    <x:definedName name="fleet_cap">#REF!</x:definedName>
    <x:definedName name="fleet_total" localSheetId="9">#REF!</x:definedName>
    <x:definedName name="fleet_total">#REF!</x:definedName>
    <x:definedName name="FORM" localSheetId="17">#REF!</x:definedName>
    <x:definedName name="FORM">#REF!</x:definedName>
    <x:definedName name="Format" localSheetId="17">#REF!</x:definedName>
    <x:definedName name="Format">#REF!</x:definedName>
    <x:definedName name="Forms" localSheetId="17">#REF!</x:definedName>
    <x:definedName name="Forms">#REF!</x:definedName>
    <x:definedName name="Fossil_BGS" localSheetId="9">#REF!</x:definedName>
    <x:definedName name="Fossil_BGS">#REF!</x:definedName>
    <x:definedName name="Fossil_Secur_Date" localSheetId="9">#REF!</x:definedName>
    <x:definedName name="Fossil_Secur_Date">#REF!</x:definedName>
    <x:definedName name="FOUR">#N/A</x:definedName>
    <x:definedName name="fp" localSheetId="17">#REF!</x:definedName>
    <x:definedName name="fp">#REF!</x:definedName>
    <x:definedName name="Free_Cash_Flow_CPM" localSheetId="17">#REF!</x:definedName>
    <x:definedName name="Free_Cash_Flow_CPM">#REF!</x:definedName>
    <x:definedName name="FREV">#REF!</x:definedName>
    <x:definedName name="fsdafasf" localSheetId="21" hidden="1">{#N/A,#N/A,FALSE,"Monthly SAIFI";#N/A,#N/A,FALSE,"Yearly SAIFI";#N/A,#N/A,FALSE,"Monthly CAIDI";#N/A,#N/A,FALSE,"Yearly CAIDI";#N/A,#N/A,FALSE,"Monthly SAIDI";#N/A,#N/A,FALSE,"Yearly SAIDI";#N/A,#N/A,FALSE,"Monthly MAIFI";#N/A,#N/A,FALSE,"Yearly MAIFI";#N/A,#N/A,FALSE,"Monthly Cust &gt;=4 Int"}</x:definedName>
    <x:definedName name="fsdafasf" localSheetId="9" hidden="1">{#N/A,#N/A,FALSE,"Monthly SAIFI";#N/A,#N/A,FALSE,"Yearly SAIFI";#N/A,#N/A,FALSE,"Monthly CAIDI";#N/A,#N/A,FALSE,"Yearly CAIDI";#N/A,#N/A,FALSE,"Monthly SAIDI";#N/A,#N/A,FALSE,"Yearly SAIDI";#N/A,#N/A,FALSE,"Monthly MAIFI";#N/A,#N/A,FALSE,"Yearly MAIFI";#N/A,#N/A,FALSE,"Monthly Cust &gt;=4 Int"}</x:definedName>
    <x:definedName name="fsdafasf" localSheetId="15" hidden="1">{#N/A,#N/A,FALSE,"Monthly SAIFI";#N/A,#N/A,FALSE,"Yearly SAIFI";#N/A,#N/A,FALSE,"Monthly CAIDI";#N/A,#N/A,FALSE,"Yearly CAIDI";#N/A,#N/A,FALSE,"Monthly SAIDI";#N/A,#N/A,FALSE,"Yearly SAIDI";#N/A,#N/A,FALSE,"Monthly MAIFI";#N/A,#N/A,FALSE,"Yearly MAIFI";#N/A,#N/A,FALSE,"Monthly Cust &gt;=4 Int"}</x:definedName>
    <x:definedName name="fsdafasf" localSheetId="16" hidden="1">{#N/A,#N/A,FALSE,"Monthly SAIFI";#N/A,#N/A,FALSE,"Yearly SAIFI";#N/A,#N/A,FALSE,"Monthly CAIDI";#N/A,#N/A,FALSE,"Yearly CAIDI";#N/A,#N/A,FALSE,"Monthly SAIDI";#N/A,#N/A,FALSE,"Yearly SAIDI";#N/A,#N/A,FALSE,"Monthly MAIFI";#N/A,#N/A,FALSE,"Yearly MAIFI";#N/A,#N/A,FALSE,"Monthly Cust &gt;=4 Int"}</x:definedName>
    <x:definedName name="fsdafasf" localSheetId="14" hidden="1">{#N/A,#N/A,FALSE,"Monthly SAIFI";#N/A,#N/A,FALSE,"Yearly SAIFI";#N/A,#N/A,FALSE,"Monthly CAIDI";#N/A,#N/A,FALSE,"Yearly CAIDI";#N/A,#N/A,FALSE,"Monthly SAIDI";#N/A,#N/A,FALSE,"Yearly SAIDI";#N/A,#N/A,FALSE,"Monthly MAIFI";#N/A,#N/A,FALSE,"Yearly MAIFI";#N/A,#N/A,FALSE,"Monthly Cust &gt;=4 Int"}</x:definedName>
    <x:definedName name="fsdafasf" localSheetId="17" hidden="1">{#N/A,#N/A,FALSE,"Monthly SAIFI";#N/A,#N/A,FALSE,"Yearly SAIFI";#N/A,#N/A,FALSE,"Monthly CAIDI";#N/A,#N/A,FALSE,"Yearly CAIDI";#N/A,#N/A,FALSE,"Monthly SAIDI";#N/A,#N/A,FALSE,"Yearly SAIDI";#N/A,#N/A,FALSE,"Monthly MAIFI";#N/A,#N/A,FALSE,"Yearly MAIFI";#N/A,#N/A,FALSE,"Monthly Cust &gt;=4 Int"}</x:definedName>
    <x:definedName name="fsdafasf" hidden="1">{#N/A,#N/A,FALSE,"Monthly SAIFI";#N/A,#N/A,FALSE,"Yearly SAIFI";#N/A,#N/A,FALSE,"Monthly CAIDI";#N/A,#N/A,FALSE,"Yearly CAIDI";#N/A,#N/A,FALSE,"Monthly SAIDI";#N/A,#N/A,FALSE,"Yearly SAIDI";#N/A,#N/A,FALSE,"Monthly MAIFI";#N/A,#N/A,FALSE,"Yearly MAIFI";#N/A,#N/A,FALSE,"Monthly Cust &gt;=4 Int"}</x:definedName>
    <x:definedName name="fsdfsfs" localSheetId="21" hidden="1">{#N/A,#N/A,FALSE,"Monthly SAIFI";#N/A,#N/A,FALSE,"Yearly SAIFI";#N/A,#N/A,FALSE,"Monthly CAIDI";#N/A,#N/A,FALSE,"Yearly CAIDI";#N/A,#N/A,FALSE,"Monthly SAIDI";#N/A,#N/A,FALSE,"Yearly SAIDI";#N/A,#N/A,FALSE,"Monthly MAIFI";#N/A,#N/A,FALSE,"Yearly MAIFI";#N/A,#N/A,FALSE,"Monthly Cust &gt;=4 Int"}</x:definedName>
    <x:definedName name="fsdfsfs" localSheetId="9" hidden="1">{#N/A,#N/A,FALSE,"Monthly SAIFI";#N/A,#N/A,FALSE,"Yearly SAIFI";#N/A,#N/A,FALSE,"Monthly CAIDI";#N/A,#N/A,FALSE,"Yearly CAIDI";#N/A,#N/A,FALSE,"Monthly SAIDI";#N/A,#N/A,FALSE,"Yearly SAIDI";#N/A,#N/A,FALSE,"Monthly MAIFI";#N/A,#N/A,FALSE,"Yearly MAIFI";#N/A,#N/A,FALSE,"Monthly Cust &gt;=4 Int"}</x:definedName>
    <x:definedName name="fsdfsfs" localSheetId="15" hidden="1">{#N/A,#N/A,FALSE,"Monthly SAIFI";#N/A,#N/A,FALSE,"Yearly SAIFI";#N/A,#N/A,FALSE,"Monthly CAIDI";#N/A,#N/A,FALSE,"Yearly CAIDI";#N/A,#N/A,FALSE,"Monthly SAIDI";#N/A,#N/A,FALSE,"Yearly SAIDI";#N/A,#N/A,FALSE,"Monthly MAIFI";#N/A,#N/A,FALSE,"Yearly MAIFI";#N/A,#N/A,FALSE,"Monthly Cust &gt;=4 Int"}</x:definedName>
    <x:definedName name="fsdfsfs" localSheetId="16" hidden="1">{#N/A,#N/A,FALSE,"Monthly SAIFI";#N/A,#N/A,FALSE,"Yearly SAIFI";#N/A,#N/A,FALSE,"Monthly CAIDI";#N/A,#N/A,FALSE,"Yearly CAIDI";#N/A,#N/A,FALSE,"Monthly SAIDI";#N/A,#N/A,FALSE,"Yearly SAIDI";#N/A,#N/A,FALSE,"Monthly MAIFI";#N/A,#N/A,FALSE,"Yearly MAIFI";#N/A,#N/A,FALSE,"Monthly Cust &gt;=4 Int"}</x:definedName>
    <x:definedName name="fsdfsfs" localSheetId="14" hidden="1">{#N/A,#N/A,FALSE,"Monthly SAIFI";#N/A,#N/A,FALSE,"Yearly SAIFI";#N/A,#N/A,FALSE,"Monthly CAIDI";#N/A,#N/A,FALSE,"Yearly CAIDI";#N/A,#N/A,FALSE,"Monthly SAIDI";#N/A,#N/A,FALSE,"Yearly SAIDI";#N/A,#N/A,FALSE,"Monthly MAIFI";#N/A,#N/A,FALSE,"Yearly MAIFI";#N/A,#N/A,FALSE,"Monthly Cust &gt;=4 Int"}</x:definedName>
    <x:definedName name="fsdfsfs" localSheetId="17" hidden="1">{#N/A,#N/A,FALSE,"Monthly SAIFI";#N/A,#N/A,FALSE,"Yearly SAIFI";#N/A,#N/A,FALSE,"Monthly CAIDI";#N/A,#N/A,FALSE,"Yearly CAIDI";#N/A,#N/A,FALSE,"Monthly SAIDI";#N/A,#N/A,FALSE,"Yearly SAIDI";#N/A,#N/A,FALSE,"Monthly MAIFI";#N/A,#N/A,FALSE,"Yearly MAIFI";#N/A,#N/A,FALSE,"Monthly Cust &gt;=4 Int"}</x:definedName>
    <x:definedName name="fsdfsfs" hidden="1">{#N/A,#N/A,FALSE,"Monthly SAIFI";#N/A,#N/A,FALSE,"Yearly SAIFI";#N/A,#N/A,FALSE,"Monthly CAIDI";#N/A,#N/A,FALSE,"Yearly CAIDI";#N/A,#N/A,FALSE,"Monthly SAIDI";#N/A,#N/A,FALSE,"Yearly SAIDI";#N/A,#N/A,FALSE,"Monthly MAIFI";#N/A,#N/A,FALSE,"Yearly MAIFI";#N/A,#N/A,FALSE,"Monthly Cust &gt;=4 Int"}</x:definedName>
    <x:definedName name="fsdfsfsdfasfa" localSheetId="21" hidden="1">{#N/A,#N/A,FALSE,"Monthly SAIFI";#N/A,#N/A,FALSE,"Yearly SAIFI";#N/A,#N/A,FALSE,"Monthly CAIDI";#N/A,#N/A,FALSE,"Yearly CAIDI";#N/A,#N/A,FALSE,"Monthly SAIDI";#N/A,#N/A,FALSE,"Yearly SAIDI";#N/A,#N/A,FALSE,"Monthly MAIFI";#N/A,#N/A,FALSE,"Yearly MAIFI";#N/A,#N/A,FALSE,"Monthly Cust &gt;=4 Int"}</x:definedName>
    <x:definedName name="fsdfsfsdfasfa" localSheetId="9" hidden="1">{#N/A,#N/A,FALSE,"Monthly SAIFI";#N/A,#N/A,FALSE,"Yearly SAIFI";#N/A,#N/A,FALSE,"Monthly CAIDI";#N/A,#N/A,FALSE,"Yearly CAIDI";#N/A,#N/A,FALSE,"Monthly SAIDI";#N/A,#N/A,FALSE,"Yearly SAIDI";#N/A,#N/A,FALSE,"Monthly MAIFI";#N/A,#N/A,FALSE,"Yearly MAIFI";#N/A,#N/A,FALSE,"Monthly Cust &gt;=4 Int"}</x:definedName>
    <x:definedName name="fsdfsfsdfasfa" localSheetId="15" hidden="1">{#N/A,#N/A,FALSE,"Monthly SAIFI";#N/A,#N/A,FALSE,"Yearly SAIFI";#N/A,#N/A,FALSE,"Monthly CAIDI";#N/A,#N/A,FALSE,"Yearly CAIDI";#N/A,#N/A,FALSE,"Monthly SAIDI";#N/A,#N/A,FALSE,"Yearly SAIDI";#N/A,#N/A,FALSE,"Monthly MAIFI";#N/A,#N/A,FALSE,"Yearly MAIFI";#N/A,#N/A,FALSE,"Monthly Cust &gt;=4 Int"}</x:definedName>
    <x:definedName name="fsdfsfsdfasfa" localSheetId="16" hidden="1">{#N/A,#N/A,FALSE,"Monthly SAIFI";#N/A,#N/A,FALSE,"Yearly SAIFI";#N/A,#N/A,FALSE,"Monthly CAIDI";#N/A,#N/A,FALSE,"Yearly CAIDI";#N/A,#N/A,FALSE,"Monthly SAIDI";#N/A,#N/A,FALSE,"Yearly SAIDI";#N/A,#N/A,FALSE,"Monthly MAIFI";#N/A,#N/A,FALSE,"Yearly MAIFI";#N/A,#N/A,FALSE,"Monthly Cust &gt;=4 Int"}</x:definedName>
    <x:definedName name="fsdfsfsdfasfa" localSheetId="14" hidden="1">{#N/A,#N/A,FALSE,"Monthly SAIFI";#N/A,#N/A,FALSE,"Yearly SAIFI";#N/A,#N/A,FALSE,"Monthly CAIDI";#N/A,#N/A,FALSE,"Yearly CAIDI";#N/A,#N/A,FALSE,"Monthly SAIDI";#N/A,#N/A,FALSE,"Yearly SAIDI";#N/A,#N/A,FALSE,"Monthly MAIFI";#N/A,#N/A,FALSE,"Yearly MAIFI";#N/A,#N/A,FALSE,"Monthly Cust &gt;=4 Int"}</x:definedName>
    <x:definedName name="fsdfsfsdfasfa" localSheetId="17" hidden="1">{#N/A,#N/A,FALSE,"Monthly SAIFI";#N/A,#N/A,FALSE,"Yearly SAIFI";#N/A,#N/A,FALSE,"Monthly CAIDI";#N/A,#N/A,FALSE,"Yearly CAIDI";#N/A,#N/A,FALSE,"Monthly SAIDI";#N/A,#N/A,FALSE,"Yearly SAIDI";#N/A,#N/A,FALSE,"Monthly MAIFI";#N/A,#N/A,FALSE,"Yearly MAIFI";#N/A,#N/A,FALSE,"Monthly Cust &gt;=4 Int"}</x:definedName>
    <x:definedName name="fsdfsfsdfasfa" hidden="1">{#N/A,#N/A,FALSE,"Monthly SAIFI";#N/A,#N/A,FALSE,"Yearly SAIFI";#N/A,#N/A,FALSE,"Monthly CAIDI";#N/A,#N/A,FALSE,"Yearly CAIDI";#N/A,#N/A,FALSE,"Monthly SAIDI";#N/A,#N/A,FALSE,"Yearly SAIDI";#N/A,#N/A,FALSE,"Monthly MAIFI";#N/A,#N/A,FALSE,"Yearly MAIFI";#N/A,#N/A,FALSE,"Monthly Cust &gt;=4 Int"}</x:definedName>
    <x:definedName name="fsfsfsafasf" localSheetId="21" hidden="1">{#N/A,#N/A,FALSE,"Monthly SAIFI";#N/A,#N/A,FALSE,"Yearly SAIFI";#N/A,#N/A,FALSE,"Monthly CAIDI";#N/A,#N/A,FALSE,"Yearly CAIDI";#N/A,#N/A,FALSE,"Monthly SAIDI";#N/A,#N/A,FALSE,"Yearly SAIDI";#N/A,#N/A,FALSE,"Monthly MAIFI";#N/A,#N/A,FALSE,"Yearly MAIFI";#N/A,#N/A,FALSE,"Monthly Cust &gt;=4 Int"}</x:definedName>
    <x:definedName name="fsfsfsafasf" localSheetId="9" hidden="1">{#N/A,#N/A,FALSE,"Monthly SAIFI";#N/A,#N/A,FALSE,"Yearly SAIFI";#N/A,#N/A,FALSE,"Monthly CAIDI";#N/A,#N/A,FALSE,"Yearly CAIDI";#N/A,#N/A,FALSE,"Monthly SAIDI";#N/A,#N/A,FALSE,"Yearly SAIDI";#N/A,#N/A,FALSE,"Monthly MAIFI";#N/A,#N/A,FALSE,"Yearly MAIFI";#N/A,#N/A,FALSE,"Monthly Cust &gt;=4 Int"}</x:definedName>
    <x:definedName name="fsfsfsafasf" localSheetId="15" hidden="1">{#N/A,#N/A,FALSE,"Monthly SAIFI";#N/A,#N/A,FALSE,"Yearly SAIFI";#N/A,#N/A,FALSE,"Monthly CAIDI";#N/A,#N/A,FALSE,"Yearly CAIDI";#N/A,#N/A,FALSE,"Monthly SAIDI";#N/A,#N/A,FALSE,"Yearly SAIDI";#N/A,#N/A,FALSE,"Monthly MAIFI";#N/A,#N/A,FALSE,"Yearly MAIFI";#N/A,#N/A,FALSE,"Monthly Cust &gt;=4 Int"}</x:definedName>
    <x:definedName name="fsfsfsafasf" localSheetId="16" hidden="1">{#N/A,#N/A,FALSE,"Monthly SAIFI";#N/A,#N/A,FALSE,"Yearly SAIFI";#N/A,#N/A,FALSE,"Monthly CAIDI";#N/A,#N/A,FALSE,"Yearly CAIDI";#N/A,#N/A,FALSE,"Monthly SAIDI";#N/A,#N/A,FALSE,"Yearly SAIDI";#N/A,#N/A,FALSE,"Monthly MAIFI";#N/A,#N/A,FALSE,"Yearly MAIFI";#N/A,#N/A,FALSE,"Monthly Cust &gt;=4 Int"}</x:definedName>
    <x:definedName name="fsfsfsafasf" localSheetId="14" hidden="1">{#N/A,#N/A,FALSE,"Monthly SAIFI";#N/A,#N/A,FALSE,"Yearly SAIFI";#N/A,#N/A,FALSE,"Monthly CAIDI";#N/A,#N/A,FALSE,"Yearly CAIDI";#N/A,#N/A,FALSE,"Monthly SAIDI";#N/A,#N/A,FALSE,"Yearly SAIDI";#N/A,#N/A,FALSE,"Monthly MAIFI";#N/A,#N/A,FALSE,"Yearly MAIFI";#N/A,#N/A,FALSE,"Monthly Cust &gt;=4 Int"}</x:definedName>
    <x:definedName name="fsfsfsafasf" localSheetId="17" hidden="1">{#N/A,#N/A,FALSE,"Monthly SAIFI";#N/A,#N/A,FALSE,"Yearly SAIFI";#N/A,#N/A,FALSE,"Monthly CAIDI";#N/A,#N/A,FALSE,"Yearly CAIDI";#N/A,#N/A,FALSE,"Monthly SAIDI";#N/A,#N/A,FALSE,"Yearly SAIDI";#N/A,#N/A,FALSE,"Monthly MAIFI";#N/A,#N/A,FALSE,"Yearly MAIFI";#N/A,#N/A,FALSE,"Monthly Cust &gt;=4 Int"}</x:definedName>
    <x:definedName name="fsfsfsafasf" hidden="1">{#N/A,#N/A,FALSE,"Monthly SAIFI";#N/A,#N/A,FALSE,"Yearly SAIFI";#N/A,#N/A,FALSE,"Monthly CAIDI";#N/A,#N/A,FALSE,"Yearly CAIDI";#N/A,#N/A,FALSE,"Monthly SAIDI";#N/A,#N/A,FALSE,"Yearly SAIDI";#N/A,#N/A,FALSE,"Monthly MAIFI";#N/A,#N/A,FALSE,"Yearly MAIFI";#N/A,#N/A,FALSE,"Monthly Cust &gt;=4 Int"}</x:definedName>
    <x:definedName name="Fuel" localSheetId="17">#REF!</x:definedName>
    <x:definedName name="Fuel">#REF!</x:definedName>
    <x:definedName name="Fuel___PP_Cost_of_Gas" localSheetId="17">#REF!</x:definedName>
    <x:definedName name="Fuel___PP_Cost_of_Gas">#REF!</x:definedName>
    <x:definedName name="Fuel___PP_Cost_of_Gas_CPM" localSheetId="17">#REF!</x:definedName>
    <x:definedName name="Fuel___PP_Cost_of_Gas_CPM">#REF!</x:definedName>
    <x:definedName name="Fuel_and_Purchased_Power___Affiliate">#REF!</x:definedName>
    <x:definedName name="Fuel_and_Purchased_Power___External">#REF!</x:definedName>
    <x:definedName name="Fuel_Gas">#REF!</x:definedName>
    <x:definedName name="full_credit" localSheetId="9">#REF!</x:definedName>
    <x:definedName name="full_credit">#REF!</x:definedName>
    <x:definedName name="fullyrcredit100" localSheetId="17">#REF!</x:definedName>
    <x:definedName name="fullyrcredit100">#REF!</x:definedName>
    <x:definedName name="fullyrcredit101" localSheetId="17">#REF!</x:definedName>
    <x:definedName name="fullyrcredit101">#REF!</x:definedName>
    <x:definedName name="fullyrcredit102" localSheetId="17">#REF!</x:definedName>
    <x:definedName name="fullyrcredit102">#REF!</x:definedName>
    <x:definedName name="fullyrcredit103">#REF!</x:definedName>
    <x:definedName name="fullyrcredit99">#REF!</x:definedName>
    <x:definedName name="fwrwerwerwerwer" localSheetId="21" hidden="1">{#N/A,#N/A,FALSE,"Monthly SAIFI";#N/A,#N/A,FALSE,"Yearly SAIFI";#N/A,#N/A,FALSE,"Monthly CAIDI";#N/A,#N/A,FALSE,"Yearly CAIDI";#N/A,#N/A,FALSE,"Monthly SAIDI";#N/A,#N/A,FALSE,"Yearly SAIDI";#N/A,#N/A,FALSE,"Monthly MAIFI";#N/A,#N/A,FALSE,"Yearly MAIFI";#N/A,#N/A,FALSE,"Monthly Cust &gt;=4 Int"}</x:definedName>
    <x:definedName name="fwrwerwerwerwer" localSheetId="9" hidden="1">{#N/A,#N/A,FALSE,"Monthly SAIFI";#N/A,#N/A,FALSE,"Yearly SAIFI";#N/A,#N/A,FALSE,"Monthly CAIDI";#N/A,#N/A,FALSE,"Yearly CAIDI";#N/A,#N/A,FALSE,"Monthly SAIDI";#N/A,#N/A,FALSE,"Yearly SAIDI";#N/A,#N/A,FALSE,"Monthly MAIFI";#N/A,#N/A,FALSE,"Yearly MAIFI";#N/A,#N/A,FALSE,"Monthly Cust &gt;=4 Int"}</x:definedName>
    <x:definedName name="fwrwerwerwerwer" localSheetId="15" hidden="1">{#N/A,#N/A,FALSE,"Monthly SAIFI";#N/A,#N/A,FALSE,"Yearly SAIFI";#N/A,#N/A,FALSE,"Monthly CAIDI";#N/A,#N/A,FALSE,"Yearly CAIDI";#N/A,#N/A,FALSE,"Monthly SAIDI";#N/A,#N/A,FALSE,"Yearly SAIDI";#N/A,#N/A,FALSE,"Monthly MAIFI";#N/A,#N/A,FALSE,"Yearly MAIFI";#N/A,#N/A,FALSE,"Monthly Cust &gt;=4 Int"}</x:definedName>
    <x:definedName name="fwrwerwerwerwer" localSheetId="16" hidden="1">{#N/A,#N/A,FALSE,"Monthly SAIFI";#N/A,#N/A,FALSE,"Yearly SAIFI";#N/A,#N/A,FALSE,"Monthly CAIDI";#N/A,#N/A,FALSE,"Yearly CAIDI";#N/A,#N/A,FALSE,"Monthly SAIDI";#N/A,#N/A,FALSE,"Yearly SAIDI";#N/A,#N/A,FALSE,"Monthly MAIFI";#N/A,#N/A,FALSE,"Yearly MAIFI";#N/A,#N/A,FALSE,"Monthly Cust &gt;=4 Int"}</x:definedName>
    <x:definedName name="fwrwerwerwerwer" localSheetId="14" hidden="1">{#N/A,#N/A,FALSE,"Monthly SAIFI";#N/A,#N/A,FALSE,"Yearly SAIFI";#N/A,#N/A,FALSE,"Monthly CAIDI";#N/A,#N/A,FALSE,"Yearly CAIDI";#N/A,#N/A,FALSE,"Monthly SAIDI";#N/A,#N/A,FALSE,"Yearly SAIDI";#N/A,#N/A,FALSE,"Monthly MAIFI";#N/A,#N/A,FALSE,"Yearly MAIFI";#N/A,#N/A,FALSE,"Monthly Cust &gt;=4 Int"}</x:definedName>
    <x:definedName name="fwrwerwerwerwer" localSheetId="17" hidden="1">{#N/A,#N/A,FALSE,"Monthly SAIFI";#N/A,#N/A,FALSE,"Yearly SAIFI";#N/A,#N/A,FALSE,"Monthly CAIDI";#N/A,#N/A,FALSE,"Yearly CAIDI";#N/A,#N/A,FALSE,"Monthly SAIDI";#N/A,#N/A,FALSE,"Yearly SAIDI";#N/A,#N/A,FALSE,"Monthly MAIFI";#N/A,#N/A,FALSE,"Yearly MAIFI";#N/A,#N/A,FALSE,"Monthly Cust &gt;=4 Int"}</x:definedName>
    <x:definedName name="fwrwerwerwerwer" hidden="1">{#N/A,#N/A,FALSE,"Monthly SAIFI";#N/A,#N/A,FALSE,"Yearly SAIFI";#N/A,#N/A,FALSE,"Monthly CAIDI";#N/A,#N/A,FALSE,"Yearly CAIDI";#N/A,#N/A,FALSE,"Monthly SAIDI";#N/A,#N/A,FALSE,"Yearly SAIDI";#N/A,#N/A,FALSE,"Monthly MAIFI";#N/A,#N/A,FALSE,"Yearly MAIFI";#N/A,#N/A,FALSE,"Monthly Cust &gt;=4 Int"}</x:definedName>
    <x:definedName name="FY1999_AU_ACTY_ACCT" localSheetId="17">#REF!</x:definedName>
    <x:definedName name="FY1999_AU_ACTY_ACCT">#REF!</x:definedName>
    <x:definedName name="FYE">#REF!</x:definedName>
    <x:definedName name="FYR" localSheetId="9">#REF!</x:definedName>
    <x:definedName name="FYR">#REF!</x:definedName>
    <x:definedName name="FYY" localSheetId="17">#REF!</x:definedName>
    <x:definedName name="FYY">#REF!</x:definedName>
    <x:definedName name="FYYYY" localSheetId="17">#REF!</x:definedName>
    <x:definedName name="FYYYY">#REF!</x:definedName>
    <x:definedName name="Gain__Loss_on_Sale_of_Joint_Ventures" localSheetId="17">#REF!</x:definedName>
    <x:definedName name="Gain__Loss_on_Sale_of_Joint_Ventures">#REF!</x:definedName>
    <x:definedName name="Gas">#REF!</x:definedName>
    <x:definedName name="Gas_Dist_Purch_Acct">#REF!</x:definedName>
    <x:definedName name="Gas_Dist_Purch_Acct_YR_2005">#REF!</x:definedName>
    <x:definedName name="Gas_Dist_Purch_Acct_YR_2006">#REF!</x:definedName>
    <x:definedName name="Gas_Dist_Purch_Acct_YR_2007">#REF!</x:definedName>
    <x:definedName name="Gas_Dist_Purch_Acct_YR_2008">#REF!</x:definedName>
    <x:definedName name="Gas_Marketing_Purch_Acct" localSheetId="17">#REF!</x:definedName>
    <x:definedName name="Gas_Marketing_Purch_Acct">#REF!</x:definedName>
    <x:definedName name="Gas_Marketing_Purch_Acct_YR_2005" localSheetId="17">#REF!</x:definedName>
    <x:definedName name="Gas_Marketing_Purch_Acct_YR_2005">#REF!</x:definedName>
    <x:definedName name="Gas_Marketing_Purch_Acct_YR_2006" localSheetId="17">#REF!</x:definedName>
    <x:definedName name="Gas_Marketing_Purch_Acct_YR_2006">#REF!</x:definedName>
    <x:definedName name="Gas_Marketing_Purch_Acct_YR_2007">#REF!</x:definedName>
    <x:definedName name="Gas_Marketing_Purch_Acct_YR_2008">#REF!</x:definedName>
    <x:definedName name="Gas_Purchases___Affiliate" localSheetId="17">#REF!</x:definedName>
    <x:definedName name="Gas_Purchases___Affiliate">#REF!</x:definedName>
    <x:definedName name="Gas_Purchases___External" localSheetId="17">#REF!</x:definedName>
    <x:definedName name="Gas_Purchases___External">#REF!</x:definedName>
    <x:definedName name="Gas_Resources_Growth_YR_2003" localSheetId="17">#REF!</x:definedName>
    <x:definedName name="Gas_Resources_Growth_YR_2003">#REF!</x:definedName>
    <x:definedName name="Gas_Resources_Growth_YR_2004">#REF!</x:definedName>
    <x:definedName name="Gas_Resources_Growth_YR_2005">#REF!</x:definedName>
    <x:definedName name="Gas_Resources_Growth_YR_2006">#REF!</x:definedName>
    <x:definedName name="Gas_Resources_Growth_YR_2007">#REF!</x:definedName>
    <x:definedName name="Gas_Resources_Growth_YR_2008">#REF!</x:definedName>
    <x:definedName name="Gas_Storage">#REF!</x:definedName>
    <x:definedName name="Gas_Storage_YR_2005">#REF!</x:definedName>
    <x:definedName name="Gas_Storage_YR_2006">#REF!</x:definedName>
    <x:definedName name="Gas_Storage_YR_2007">#REF!</x:definedName>
    <x:definedName name="Gas_Storage_YR_2008">#REF!</x:definedName>
    <x:definedName name="GASACT" localSheetId="9">#REF!</x:definedName>
    <x:definedName name="GASACT">#REF!</x:definedName>
    <x:definedName name="GASPA2003" localSheetId="17">#REF!</x:definedName>
    <x:definedName name="GASPA2003">#REF!</x:definedName>
    <x:definedName name="GASPA2004" localSheetId="17">#REF!</x:definedName>
    <x:definedName name="GASPA2004">#REF!</x:definedName>
    <x:definedName name="GASPA2005" localSheetId="17">#REF!</x:definedName>
    <x:definedName name="GASPA2005">#REF!</x:definedName>
    <x:definedName name="GASPA2006">#REF!</x:definedName>
    <x:definedName name="GASPA2007">#REF!</x:definedName>
    <x:definedName name="GASPA2008">#REF!</x:definedName>
    <x:definedName name="GasRes2003">#REF!</x:definedName>
    <x:definedName name="GasRes2004">#REF!</x:definedName>
    <x:definedName name="GasRes2005">#REF!</x:definedName>
    <x:definedName name="GasRes2006">#REF!</x:definedName>
    <x:definedName name="GasRes2007">#REF!</x:definedName>
    <x:definedName name="GasRes2008">#REF!</x:definedName>
    <x:definedName name="GBBCDEFTAXBAL">#REF!</x:definedName>
    <x:definedName name="GDR">#REF!</x:definedName>
    <x:definedName name="GDX">#REF!</x:definedName>
    <x:definedName name="GDX_TD">#REF!</x:definedName>
    <x:definedName name="GENERAL_HELP" localSheetId="17">#REF!</x:definedName>
    <x:definedName name="GENERAL_HELP">#REF!</x:definedName>
    <x:definedName name="General_Taxes" localSheetId="17">#REF!</x:definedName>
    <x:definedName name="General_Taxes">#REF!</x:definedName>
    <x:definedName name="General_Taxes_Payable" localSheetId="17">#REF!</x:definedName>
    <x:definedName name="General_Taxes_Payable">#REF!</x:definedName>
    <x:definedName name="Generation">#REF!</x:definedName>
    <x:definedName name="Generation_YR_2005">#REF!</x:definedName>
    <x:definedName name="Generation_YR_2006">#REF!</x:definedName>
    <x:definedName name="Generation_YR_2007">#REF!</x:definedName>
    <x:definedName name="Generation_YR_2008">#REF!</x:definedName>
    <x:definedName name="GenLedger" localSheetId="9">#REF!</x:definedName>
    <x:definedName name="GenLedger">#REF!</x:definedName>
    <x:definedName name="ghjgfj" localSheetId="21" hidden="1">{#N/A,#N/A,FALSE,"Monthly SAIFI";#N/A,#N/A,FALSE,"Yearly SAIFI";#N/A,#N/A,FALSE,"Monthly CAIDI";#N/A,#N/A,FALSE,"Yearly CAIDI";#N/A,#N/A,FALSE,"Monthly SAIDI";#N/A,#N/A,FALSE,"Yearly SAIDI";#N/A,#N/A,FALSE,"Monthly MAIFI";#N/A,#N/A,FALSE,"Yearly MAIFI";#N/A,#N/A,FALSE,"Monthly Cust &gt;=4 Int"}</x:definedName>
    <x:definedName name="ghjgfj" localSheetId="9" hidden="1">{#N/A,#N/A,FALSE,"Monthly SAIFI";#N/A,#N/A,FALSE,"Yearly SAIFI";#N/A,#N/A,FALSE,"Monthly CAIDI";#N/A,#N/A,FALSE,"Yearly CAIDI";#N/A,#N/A,FALSE,"Monthly SAIDI";#N/A,#N/A,FALSE,"Yearly SAIDI";#N/A,#N/A,FALSE,"Monthly MAIFI";#N/A,#N/A,FALSE,"Yearly MAIFI";#N/A,#N/A,FALSE,"Monthly Cust &gt;=4 Int"}</x:definedName>
    <x:definedName name="ghjgfj" localSheetId="15" hidden="1">{#N/A,#N/A,FALSE,"Monthly SAIFI";#N/A,#N/A,FALSE,"Yearly SAIFI";#N/A,#N/A,FALSE,"Monthly CAIDI";#N/A,#N/A,FALSE,"Yearly CAIDI";#N/A,#N/A,FALSE,"Monthly SAIDI";#N/A,#N/A,FALSE,"Yearly SAIDI";#N/A,#N/A,FALSE,"Monthly MAIFI";#N/A,#N/A,FALSE,"Yearly MAIFI";#N/A,#N/A,FALSE,"Monthly Cust &gt;=4 Int"}</x:definedName>
    <x:definedName name="ghjgfj" localSheetId="16" hidden="1">{#N/A,#N/A,FALSE,"Monthly SAIFI";#N/A,#N/A,FALSE,"Yearly SAIFI";#N/A,#N/A,FALSE,"Monthly CAIDI";#N/A,#N/A,FALSE,"Yearly CAIDI";#N/A,#N/A,FALSE,"Monthly SAIDI";#N/A,#N/A,FALSE,"Yearly SAIDI";#N/A,#N/A,FALSE,"Monthly MAIFI";#N/A,#N/A,FALSE,"Yearly MAIFI";#N/A,#N/A,FALSE,"Monthly Cust &gt;=4 Int"}</x:definedName>
    <x:definedName name="ghjgfj" localSheetId="14" hidden="1">{#N/A,#N/A,FALSE,"Monthly SAIFI";#N/A,#N/A,FALSE,"Yearly SAIFI";#N/A,#N/A,FALSE,"Monthly CAIDI";#N/A,#N/A,FALSE,"Yearly CAIDI";#N/A,#N/A,FALSE,"Monthly SAIDI";#N/A,#N/A,FALSE,"Yearly SAIDI";#N/A,#N/A,FALSE,"Monthly MAIFI";#N/A,#N/A,FALSE,"Yearly MAIFI";#N/A,#N/A,FALSE,"Monthly Cust &gt;=4 Int"}</x:definedName>
    <x:definedName name="ghjgfj" localSheetId="17" hidden="1">{#N/A,#N/A,FALSE,"Monthly SAIFI";#N/A,#N/A,FALSE,"Yearly SAIFI";#N/A,#N/A,FALSE,"Monthly CAIDI";#N/A,#N/A,FALSE,"Yearly CAIDI";#N/A,#N/A,FALSE,"Monthly SAIDI";#N/A,#N/A,FALSE,"Yearly SAIDI";#N/A,#N/A,FALSE,"Monthly MAIFI";#N/A,#N/A,FALSE,"Yearly MAIFI";#N/A,#N/A,FALSE,"Monthly Cust &gt;=4 Int"}</x:definedName>
    <x:definedName name="ghjgfj" hidden="1">{#N/A,#N/A,FALSE,"Monthly SAIFI";#N/A,#N/A,FALSE,"Yearly SAIFI";#N/A,#N/A,FALSE,"Monthly CAIDI";#N/A,#N/A,FALSE,"Yearly CAIDI";#N/A,#N/A,FALSE,"Monthly SAIDI";#N/A,#N/A,FALSE,"Yearly SAIDI";#N/A,#N/A,FALSE,"Monthly MAIFI";#N/A,#N/A,FALSE,"Yearly MAIFI";#N/A,#N/A,FALSE,"Monthly Cust &gt;=4 Int"}</x:definedName>
    <x:definedName name="ghjgfjfj" localSheetId="21" hidden="1">{#N/A,#N/A,FALSE,"Monthly SAIFI";#N/A,#N/A,FALSE,"Yearly SAIFI";#N/A,#N/A,FALSE,"Monthly CAIDI";#N/A,#N/A,FALSE,"Yearly CAIDI";#N/A,#N/A,FALSE,"Monthly SAIDI";#N/A,#N/A,FALSE,"Yearly SAIDI";#N/A,#N/A,FALSE,"Monthly MAIFI";#N/A,#N/A,FALSE,"Yearly MAIFI";#N/A,#N/A,FALSE,"Monthly Cust &gt;=4 Int"}</x:definedName>
    <x:definedName name="ghjgfjfj" localSheetId="9" hidden="1">{#N/A,#N/A,FALSE,"Monthly SAIFI";#N/A,#N/A,FALSE,"Yearly SAIFI";#N/A,#N/A,FALSE,"Monthly CAIDI";#N/A,#N/A,FALSE,"Yearly CAIDI";#N/A,#N/A,FALSE,"Monthly SAIDI";#N/A,#N/A,FALSE,"Yearly SAIDI";#N/A,#N/A,FALSE,"Monthly MAIFI";#N/A,#N/A,FALSE,"Yearly MAIFI";#N/A,#N/A,FALSE,"Monthly Cust &gt;=4 Int"}</x:definedName>
    <x:definedName name="ghjgfjfj" localSheetId="15" hidden="1">{#N/A,#N/A,FALSE,"Monthly SAIFI";#N/A,#N/A,FALSE,"Yearly SAIFI";#N/A,#N/A,FALSE,"Monthly CAIDI";#N/A,#N/A,FALSE,"Yearly CAIDI";#N/A,#N/A,FALSE,"Monthly SAIDI";#N/A,#N/A,FALSE,"Yearly SAIDI";#N/A,#N/A,FALSE,"Monthly MAIFI";#N/A,#N/A,FALSE,"Yearly MAIFI";#N/A,#N/A,FALSE,"Monthly Cust &gt;=4 Int"}</x:definedName>
    <x:definedName name="ghjgfjfj" localSheetId="16" hidden="1">{#N/A,#N/A,FALSE,"Monthly SAIFI";#N/A,#N/A,FALSE,"Yearly SAIFI";#N/A,#N/A,FALSE,"Monthly CAIDI";#N/A,#N/A,FALSE,"Yearly CAIDI";#N/A,#N/A,FALSE,"Monthly SAIDI";#N/A,#N/A,FALSE,"Yearly SAIDI";#N/A,#N/A,FALSE,"Monthly MAIFI";#N/A,#N/A,FALSE,"Yearly MAIFI";#N/A,#N/A,FALSE,"Monthly Cust &gt;=4 Int"}</x:definedName>
    <x:definedName name="ghjgfjfj" localSheetId="14" hidden="1">{#N/A,#N/A,FALSE,"Monthly SAIFI";#N/A,#N/A,FALSE,"Yearly SAIFI";#N/A,#N/A,FALSE,"Monthly CAIDI";#N/A,#N/A,FALSE,"Yearly CAIDI";#N/A,#N/A,FALSE,"Monthly SAIDI";#N/A,#N/A,FALSE,"Yearly SAIDI";#N/A,#N/A,FALSE,"Monthly MAIFI";#N/A,#N/A,FALSE,"Yearly MAIFI";#N/A,#N/A,FALSE,"Monthly Cust &gt;=4 Int"}</x:definedName>
    <x:definedName name="ghjgfjfj" localSheetId="17" hidden="1">{#N/A,#N/A,FALSE,"Monthly SAIFI";#N/A,#N/A,FALSE,"Yearly SAIFI";#N/A,#N/A,FALSE,"Monthly CAIDI";#N/A,#N/A,FALSE,"Yearly CAIDI";#N/A,#N/A,FALSE,"Monthly SAIDI";#N/A,#N/A,FALSE,"Yearly SAIDI";#N/A,#N/A,FALSE,"Monthly MAIFI";#N/A,#N/A,FALSE,"Yearly MAIFI";#N/A,#N/A,FALSE,"Monthly Cust &gt;=4 Int"}</x:definedName>
    <x:definedName name="ghjgfjfj" hidden="1">{#N/A,#N/A,FALSE,"Monthly SAIFI";#N/A,#N/A,FALSE,"Yearly SAIFI";#N/A,#N/A,FALSE,"Monthly CAIDI";#N/A,#N/A,FALSE,"Yearly CAIDI";#N/A,#N/A,FALSE,"Monthly SAIDI";#N/A,#N/A,FALSE,"Yearly SAIDI";#N/A,#N/A,FALSE,"Monthly MAIFI";#N/A,#N/A,FALSE,"Yearly MAIFI";#N/A,#N/A,FALSE,"Monthly Cust &gt;=4 Int"}</x:definedName>
    <x:definedName name="ghjgfjg" localSheetId="21" hidden="1">{#N/A,#N/A,FALSE,"Monthly SAIFI";#N/A,#N/A,FALSE,"Yearly SAIFI";#N/A,#N/A,FALSE,"Monthly CAIDI";#N/A,#N/A,FALSE,"Yearly CAIDI";#N/A,#N/A,FALSE,"Monthly SAIDI";#N/A,#N/A,FALSE,"Yearly SAIDI";#N/A,#N/A,FALSE,"Monthly MAIFI";#N/A,#N/A,FALSE,"Yearly MAIFI";#N/A,#N/A,FALSE,"Monthly Cust &gt;=4 Int"}</x:definedName>
    <x:definedName name="ghjgfjg" localSheetId="9" hidden="1">{#N/A,#N/A,FALSE,"Monthly SAIFI";#N/A,#N/A,FALSE,"Yearly SAIFI";#N/A,#N/A,FALSE,"Monthly CAIDI";#N/A,#N/A,FALSE,"Yearly CAIDI";#N/A,#N/A,FALSE,"Monthly SAIDI";#N/A,#N/A,FALSE,"Yearly SAIDI";#N/A,#N/A,FALSE,"Monthly MAIFI";#N/A,#N/A,FALSE,"Yearly MAIFI";#N/A,#N/A,FALSE,"Monthly Cust &gt;=4 Int"}</x:definedName>
    <x:definedName name="ghjgfjg" localSheetId="15" hidden="1">{#N/A,#N/A,FALSE,"Monthly SAIFI";#N/A,#N/A,FALSE,"Yearly SAIFI";#N/A,#N/A,FALSE,"Monthly CAIDI";#N/A,#N/A,FALSE,"Yearly CAIDI";#N/A,#N/A,FALSE,"Monthly SAIDI";#N/A,#N/A,FALSE,"Yearly SAIDI";#N/A,#N/A,FALSE,"Monthly MAIFI";#N/A,#N/A,FALSE,"Yearly MAIFI";#N/A,#N/A,FALSE,"Monthly Cust &gt;=4 Int"}</x:definedName>
    <x:definedName name="ghjgfjg" localSheetId="16" hidden="1">{#N/A,#N/A,FALSE,"Monthly SAIFI";#N/A,#N/A,FALSE,"Yearly SAIFI";#N/A,#N/A,FALSE,"Monthly CAIDI";#N/A,#N/A,FALSE,"Yearly CAIDI";#N/A,#N/A,FALSE,"Monthly SAIDI";#N/A,#N/A,FALSE,"Yearly SAIDI";#N/A,#N/A,FALSE,"Monthly MAIFI";#N/A,#N/A,FALSE,"Yearly MAIFI";#N/A,#N/A,FALSE,"Monthly Cust &gt;=4 Int"}</x:definedName>
    <x:definedName name="ghjgfjg" localSheetId="14" hidden="1">{#N/A,#N/A,FALSE,"Monthly SAIFI";#N/A,#N/A,FALSE,"Yearly SAIFI";#N/A,#N/A,FALSE,"Monthly CAIDI";#N/A,#N/A,FALSE,"Yearly CAIDI";#N/A,#N/A,FALSE,"Monthly SAIDI";#N/A,#N/A,FALSE,"Yearly SAIDI";#N/A,#N/A,FALSE,"Monthly MAIFI";#N/A,#N/A,FALSE,"Yearly MAIFI";#N/A,#N/A,FALSE,"Monthly Cust &gt;=4 Int"}</x:definedName>
    <x:definedName name="ghjgfjg" localSheetId="17" hidden="1">{#N/A,#N/A,FALSE,"Monthly SAIFI";#N/A,#N/A,FALSE,"Yearly SAIFI";#N/A,#N/A,FALSE,"Monthly CAIDI";#N/A,#N/A,FALSE,"Yearly CAIDI";#N/A,#N/A,FALSE,"Monthly SAIDI";#N/A,#N/A,FALSE,"Yearly SAIDI";#N/A,#N/A,FALSE,"Monthly MAIFI";#N/A,#N/A,FALSE,"Yearly MAIFI";#N/A,#N/A,FALSE,"Monthly Cust &gt;=4 Int"}</x:definedName>
    <x:definedName name="ghjgfjg" hidden="1">{#N/A,#N/A,FALSE,"Monthly SAIFI";#N/A,#N/A,FALSE,"Yearly SAIFI";#N/A,#N/A,FALSE,"Monthly CAIDI";#N/A,#N/A,FALSE,"Yearly CAIDI";#N/A,#N/A,FALSE,"Monthly SAIDI";#N/A,#N/A,FALSE,"Yearly SAIDI";#N/A,#N/A,FALSE,"Monthly MAIFI";#N/A,#N/A,FALSE,"Yearly MAIFI";#N/A,#N/A,FALSE,"Monthly Cust &gt;=4 Int"}</x:definedName>
    <x:definedName name="ghjgjgfjf" localSheetId="21" hidden="1">{#N/A,#N/A,FALSE,"Monthly SAIFI";#N/A,#N/A,FALSE,"Yearly SAIFI";#N/A,#N/A,FALSE,"Monthly CAIDI";#N/A,#N/A,FALSE,"Yearly CAIDI";#N/A,#N/A,FALSE,"Monthly SAIDI";#N/A,#N/A,FALSE,"Yearly SAIDI";#N/A,#N/A,FALSE,"Monthly MAIFI";#N/A,#N/A,FALSE,"Yearly MAIFI";#N/A,#N/A,FALSE,"Monthly Cust &gt;=4 Int"}</x:definedName>
    <x:definedName name="ghjgjgfjf" localSheetId="9" hidden="1">{#N/A,#N/A,FALSE,"Monthly SAIFI";#N/A,#N/A,FALSE,"Yearly SAIFI";#N/A,#N/A,FALSE,"Monthly CAIDI";#N/A,#N/A,FALSE,"Yearly CAIDI";#N/A,#N/A,FALSE,"Monthly SAIDI";#N/A,#N/A,FALSE,"Yearly SAIDI";#N/A,#N/A,FALSE,"Monthly MAIFI";#N/A,#N/A,FALSE,"Yearly MAIFI";#N/A,#N/A,FALSE,"Monthly Cust &gt;=4 Int"}</x:definedName>
    <x:definedName name="ghjgjgfjf" localSheetId="15" hidden="1">{#N/A,#N/A,FALSE,"Monthly SAIFI";#N/A,#N/A,FALSE,"Yearly SAIFI";#N/A,#N/A,FALSE,"Monthly CAIDI";#N/A,#N/A,FALSE,"Yearly CAIDI";#N/A,#N/A,FALSE,"Monthly SAIDI";#N/A,#N/A,FALSE,"Yearly SAIDI";#N/A,#N/A,FALSE,"Monthly MAIFI";#N/A,#N/A,FALSE,"Yearly MAIFI";#N/A,#N/A,FALSE,"Monthly Cust &gt;=4 Int"}</x:definedName>
    <x:definedName name="ghjgjgfjf" localSheetId="16" hidden="1">{#N/A,#N/A,FALSE,"Monthly SAIFI";#N/A,#N/A,FALSE,"Yearly SAIFI";#N/A,#N/A,FALSE,"Monthly CAIDI";#N/A,#N/A,FALSE,"Yearly CAIDI";#N/A,#N/A,FALSE,"Monthly SAIDI";#N/A,#N/A,FALSE,"Yearly SAIDI";#N/A,#N/A,FALSE,"Monthly MAIFI";#N/A,#N/A,FALSE,"Yearly MAIFI";#N/A,#N/A,FALSE,"Monthly Cust &gt;=4 Int"}</x:definedName>
    <x:definedName name="ghjgjgfjf" localSheetId="14" hidden="1">{#N/A,#N/A,FALSE,"Monthly SAIFI";#N/A,#N/A,FALSE,"Yearly SAIFI";#N/A,#N/A,FALSE,"Monthly CAIDI";#N/A,#N/A,FALSE,"Yearly CAIDI";#N/A,#N/A,FALSE,"Monthly SAIDI";#N/A,#N/A,FALSE,"Yearly SAIDI";#N/A,#N/A,FALSE,"Monthly MAIFI";#N/A,#N/A,FALSE,"Yearly MAIFI";#N/A,#N/A,FALSE,"Monthly Cust &gt;=4 Int"}</x:definedName>
    <x:definedName name="ghjgjgfjf" localSheetId="17" hidden="1">{#N/A,#N/A,FALSE,"Monthly SAIFI";#N/A,#N/A,FALSE,"Yearly SAIFI";#N/A,#N/A,FALSE,"Monthly CAIDI";#N/A,#N/A,FALSE,"Yearly CAIDI";#N/A,#N/A,FALSE,"Monthly SAIDI";#N/A,#N/A,FALSE,"Yearly SAIDI";#N/A,#N/A,FALSE,"Monthly MAIFI";#N/A,#N/A,FALSE,"Yearly MAIFI";#N/A,#N/A,FALSE,"Monthly Cust &gt;=4 Int"}</x:definedName>
    <x:definedName name="ghjgjgfjf" hidden="1">{#N/A,#N/A,FALSE,"Monthly SAIFI";#N/A,#N/A,FALSE,"Yearly SAIFI";#N/A,#N/A,FALSE,"Monthly CAIDI";#N/A,#N/A,FALSE,"Yearly CAIDI";#N/A,#N/A,FALSE,"Monthly SAIDI";#N/A,#N/A,FALSE,"Yearly SAIDI";#N/A,#N/A,FALSE,"Monthly MAIFI";#N/A,#N/A,FALSE,"Yearly MAIFI";#N/A,#N/A,FALSE,"Monthly Cust &gt;=4 Int"}</x:definedName>
    <x:definedName name="gIsBlank" localSheetId="9" hidden="1">ISBLANK(gIsRef)</x:definedName>
    <x:definedName name="gIsBlank" localSheetId="17" hidden="1">ISBLANK(gIsRef)</x:definedName>
    <x:definedName name="gIsBlank" hidden="1">ISBLANK(gIsRef)</x:definedName>
    <x:definedName name="gIsError" localSheetId="9" hidden="1">ISERROR(gIsRef)</x:definedName>
    <x:definedName name="gIsError" localSheetId="17" hidden="1">ISERROR(gIsRef)</x:definedName>
    <x:definedName name="gIsError" hidden="1">ISERROR(gIsRef)</x:definedName>
    <x:definedName name="gIsInPrintArea" localSheetId="9" hidden="1">NOT(ISERROR(gIsRef !Print_Area))</x:definedName>
    <x:definedName name="gIsInPrintArea" localSheetId="17" hidden="1">NOT(ISERROR(gIsRef !Print_Area))</x:definedName>
    <x:definedName name="gIsInPrintArea" hidden="1">NOT(ISERROR(gIsRef !Print_Area))</x:definedName>
    <x:definedName name="gIsInPrintTitles" localSheetId="9" hidden="1">NOT(ISERROR(gIsRef !Print_Titles))</x:definedName>
    <x:definedName name="gIsInPrintTitles" localSheetId="17" hidden="1">NOT(ISERROR(gIsRef !Print_Titles))</x:definedName>
    <x:definedName name="gIsInPrintTitles" hidden="1">NOT(ISERROR(gIsRef !Print_Titles))</x:definedName>
    <x:definedName name="gIsNumber" localSheetId="9" hidden="1">ISNUMBER(gIsRef)</x:definedName>
    <x:definedName name="gIsNumber" localSheetId="17" hidden="1">ISNUMBER(gIsRef)</x:definedName>
    <x:definedName name="gIsNumber" hidden="1">ISNUMBER(gIsRef)</x:definedName>
    <x:definedName name="gIsPreviousSheet" localSheetId="9" hidden="1">PrevShtCellValue(gIsRef)&lt;&gt;gIsRef</x:definedName>
    <x:definedName name="gIsPreviousSheet" localSheetId="17" hidden="1">PrevShtCellValue(gIsRef)&lt;&gt;gIsRef</x:definedName>
    <x:definedName name="gIsPreviousSheet" hidden="1">PrevShtCellValue(gIsRef)&lt;&gt;gIsRef</x:definedName>
    <x:definedName name="gIsRef" hidden="1">INDIRECT("rc",FALSE)</x:definedName>
    <x:definedName name="gIsText" localSheetId="9" hidden="1">ISTEXT(gIsRef)</x:definedName>
    <x:definedName name="gIsText" localSheetId="17" hidden="1">ISTEXT(gIsRef)</x:definedName>
    <x:definedName name="gIsText" hidden="1">ISTEXT(gIsRef)</x:definedName>
    <x:definedName name="gita" localSheetId="21" hidden="1">{#N/A,#N/A,FALSE,"O&amp;M by processes";#N/A,#N/A,FALSE,"Elec Act vs Bud";#N/A,#N/A,FALSE,"G&amp;A";#N/A,#N/A,FALSE,"BGS";#N/A,#N/A,FALSE,"Res Cost"}</x:definedName>
    <x:definedName name="gita" localSheetId="9" hidden="1">{#N/A,#N/A,FALSE,"O&amp;M by processes";#N/A,#N/A,FALSE,"Elec Act vs Bud";#N/A,#N/A,FALSE,"G&amp;A";#N/A,#N/A,FALSE,"BGS";#N/A,#N/A,FALSE,"Res Cost"}</x:definedName>
    <x:definedName name="gita" localSheetId="15" hidden="1">{#N/A,#N/A,FALSE,"O&amp;M by processes";#N/A,#N/A,FALSE,"Elec Act vs Bud";#N/A,#N/A,FALSE,"G&amp;A";#N/A,#N/A,FALSE,"BGS";#N/A,#N/A,FALSE,"Res Cost"}</x:definedName>
    <x:definedName name="gita" localSheetId="16" hidden="1">{#N/A,#N/A,FALSE,"O&amp;M by processes";#N/A,#N/A,FALSE,"Elec Act vs Bud";#N/A,#N/A,FALSE,"G&amp;A";#N/A,#N/A,FALSE,"BGS";#N/A,#N/A,FALSE,"Res Cost"}</x:definedName>
    <x:definedName name="gita" localSheetId="14" hidden="1">{#N/A,#N/A,FALSE,"O&amp;M by processes";#N/A,#N/A,FALSE,"Elec Act vs Bud";#N/A,#N/A,FALSE,"G&amp;A";#N/A,#N/A,FALSE,"BGS";#N/A,#N/A,FALSE,"Res Cost"}</x:definedName>
    <x:definedName name="gita" localSheetId="17" hidden="1">{#N/A,#N/A,FALSE,"O&amp;M by processes";#N/A,#N/A,FALSE,"Elec Act vs Bud";#N/A,#N/A,FALSE,"G&amp;A";#N/A,#N/A,FALSE,"BGS";#N/A,#N/A,FALSE,"Res Cost"}</x:definedName>
    <x:definedName name="gita" localSheetId="19" hidden="1">{#N/A,#N/A,FALSE,"O&amp;M by processes";#N/A,#N/A,FALSE,"Elec Act vs Bud";#N/A,#N/A,FALSE,"G&amp;A";#N/A,#N/A,FALSE,"BGS";#N/A,#N/A,FALSE,"Res Cost"}</x:definedName>
    <x:definedName name="gita" localSheetId="20" hidden="1">{#N/A,#N/A,FALSE,"O&amp;M by processes";#N/A,#N/A,FALSE,"Elec Act vs Bud";#N/A,#N/A,FALSE,"G&amp;A";#N/A,#N/A,FALSE,"BGS";#N/A,#N/A,FALSE,"Res Cost"}</x:definedName>
    <x:definedName name="gita" hidden="1">{#N/A,#N/A,FALSE,"O&amp;M by processes";#N/A,#N/A,FALSE,"Elec Act vs Bud";#N/A,#N/A,FALSE,"G&amp;A";#N/A,#N/A,FALSE,"BGS";#N/A,#N/A,FALSE,"Res Cost"}</x:definedName>
    <x:definedName name="gitah" localSheetId="21" hidden="1">{#N/A,#N/A,FALSE,"O&amp;M by processes";#N/A,#N/A,FALSE,"Elec Act vs Bud";#N/A,#N/A,FALSE,"G&amp;A";#N/A,#N/A,FALSE,"BGS";#N/A,#N/A,FALSE,"Res Cost"}</x:definedName>
    <x:definedName name="gitah" localSheetId="9" hidden="1">{#N/A,#N/A,FALSE,"O&amp;M by processes";#N/A,#N/A,FALSE,"Elec Act vs Bud";#N/A,#N/A,FALSE,"G&amp;A";#N/A,#N/A,FALSE,"BGS";#N/A,#N/A,FALSE,"Res Cost"}</x:definedName>
    <x:definedName name="gitah" localSheetId="15" hidden="1">{#N/A,#N/A,FALSE,"O&amp;M by processes";#N/A,#N/A,FALSE,"Elec Act vs Bud";#N/A,#N/A,FALSE,"G&amp;A";#N/A,#N/A,FALSE,"BGS";#N/A,#N/A,FALSE,"Res Cost"}</x:definedName>
    <x:definedName name="gitah" localSheetId="16" hidden="1">{#N/A,#N/A,FALSE,"O&amp;M by processes";#N/A,#N/A,FALSE,"Elec Act vs Bud";#N/A,#N/A,FALSE,"G&amp;A";#N/A,#N/A,FALSE,"BGS";#N/A,#N/A,FALSE,"Res Cost"}</x:definedName>
    <x:definedName name="gitah" localSheetId="14" hidden="1">{#N/A,#N/A,FALSE,"O&amp;M by processes";#N/A,#N/A,FALSE,"Elec Act vs Bud";#N/A,#N/A,FALSE,"G&amp;A";#N/A,#N/A,FALSE,"BGS";#N/A,#N/A,FALSE,"Res Cost"}</x:definedName>
    <x:definedName name="gitah" localSheetId="17" hidden="1">{#N/A,#N/A,FALSE,"O&amp;M by processes";#N/A,#N/A,FALSE,"Elec Act vs Bud";#N/A,#N/A,FALSE,"G&amp;A";#N/A,#N/A,FALSE,"BGS";#N/A,#N/A,FALSE,"Res Cost"}</x:definedName>
    <x:definedName name="gitah" localSheetId="19" hidden="1">{#N/A,#N/A,FALSE,"O&amp;M by processes";#N/A,#N/A,FALSE,"Elec Act vs Bud";#N/A,#N/A,FALSE,"G&amp;A";#N/A,#N/A,FALSE,"BGS";#N/A,#N/A,FALSE,"Res Cost"}</x:definedName>
    <x:definedName name="gitah" localSheetId="20" hidden="1">{#N/A,#N/A,FALSE,"O&amp;M by processes";#N/A,#N/A,FALSE,"Elec Act vs Bud";#N/A,#N/A,FALSE,"G&amp;A";#N/A,#N/A,FALSE,"BGS";#N/A,#N/A,FALSE,"Res Cost"}</x:definedName>
    <x:definedName name="gitah" hidden="1">{#N/A,#N/A,FALSE,"O&amp;M by processes";#N/A,#N/A,FALSE,"Elec Act vs Bud";#N/A,#N/A,FALSE,"G&amp;A";#N/A,#N/A,FALSE,"BGS";#N/A,#N/A,FALSE,"Res Cost"}</x:definedName>
    <x:definedName name="GJC_03">#REF!</x:definedName>
    <x:definedName name="GJC_04">#REF!</x:definedName>
    <x:definedName name="GJC_09">#REF!</x:definedName>
    <x:definedName name="Goodwill" localSheetId="17">#REF!</x:definedName>
    <x:definedName name="Goodwill">#REF!</x:definedName>
    <x:definedName name="Goodwill_CPM" localSheetId="17">#REF!</x:definedName>
    <x:definedName name="Goodwill_CPM">#REF!</x:definedName>
    <x:definedName name="GP">'3a - Shared Revenues'!$E$56</x:definedName>
    <x:definedName name="GPLT">#REF!</x:definedName>
    <x:definedName name="GPURS" localSheetId="17">#REF!</x:definedName>
    <x:definedName name="GPURS">#REF!</x:definedName>
    <x:definedName name="GR" localSheetId="17">#REF!</x:definedName>
    <x:definedName name="GR">#REF!</x:definedName>
    <x:definedName name="GR_PRT_RANGE" localSheetId="9">#REF!</x:definedName>
    <x:definedName name="GR_PRT_RANGE">#REF!</x:definedName>
    <x:definedName name="GRAND_TOTAL_CAPITAL_INVESTMENTS" localSheetId="9">#REF!</x:definedName>
    <x:definedName name="GRAND_TOTAL_CAPITAL_INVESTMENTS" localSheetId="17">#REF!</x:definedName>
    <x:definedName name="GRAND_TOTAL_CAPITAL_INVESTMENTS">#REF!</x:definedName>
    <x:definedName name="GRAPH_SELECT" localSheetId="17">#REF!</x:definedName>
    <x:definedName name="GRAPH_SELECT">#REF!</x:definedName>
    <x:definedName name="GRAPH_TABLE" localSheetId="17">#REF!</x:definedName>
    <x:definedName name="GRAPH_TABLE">#REF!</x:definedName>
    <x:definedName name="grec84100">#REF!</x:definedName>
    <x:definedName name="grec84101">#REF!</x:definedName>
    <x:definedName name="grec84102">#REF!</x:definedName>
    <x:definedName name="grec84103">#REF!</x:definedName>
    <x:definedName name="grec8490" localSheetId="9">#REF!</x:definedName>
    <x:definedName name="grec8490">#REF!</x:definedName>
    <x:definedName name="grec8491" localSheetId="9">#REF!</x:definedName>
    <x:definedName name="grec8491">#REF!</x:definedName>
    <x:definedName name="grec8492" localSheetId="9">#REF!</x:definedName>
    <x:definedName name="grec8492">#REF!</x:definedName>
    <x:definedName name="grec8493" localSheetId="9">#REF!</x:definedName>
    <x:definedName name="grec8493">#REF!</x:definedName>
    <x:definedName name="grec8494" localSheetId="9">#REF!</x:definedName>
    <x:definedName name="grec8494">#REF!</x:definedName>
    <x:definedName name="grec8495" localSheetId="9">#REF!</x:definedName>
    <x:definedName name="grec8495">#REF!</x:definedName>
    <x:definedName name="grec8496" localSheetId="9">#REF!</x:definedName>
    <x:definedName name="grec8496">#REF!</x:definedName>
    <x:definedName name="grec8497" localSheetId="9">#REF!</x:definedName>
    <x:definedName name="grec8497">#REF!</x:definedName>
    <x:definedName name="grec8498" localSheetId="9">#REF!</x:definedName>
    <x:definedName name="grec8498">#REF!</x:definedName>
    <x:definedName name="grec8499" localSheetId="17">#REF!</x:definedName>
    <x:definedName name="grec8499">#REF!</x:definedName>
    <x:definedName name="grec85100" localSheetId="17">#REF!</x:definedName>
    <x:definedName name="grec85100">#REF!</x:definedName>
    <x:definedName name="grec85101" localSheetId="17">#REF!</x:definedName>
    <x:definedName name="grec85101">#REF!</x:definedName>
    <x:definedName name="grec85102">#REF!</x:definedName>
    <x:definedName name="grec85103">#REF!</x:definedName>
    <x:definedName name="grec8590" localSheetId="9">#REF!</x:definedName>
    <x:definedName name="grec8590">#REF!</x:definedName>
    <x:definedName name="grec8591" localSheetId="9">#REF!</x:definedName>
    <x:definedName name="grec8591">#REF!</x:definedName>
    <x:definedName name="grec8592" localSheetId="9">#REF!</x:definedName>
    <x:definedName name="grec8592">#REF!</x:definedName>
    <x:definedName name="grec8593" localSheetId="9">#REF!</x:definedName>
    <x:definedName name="grec8593">#REF!</x:definedName>
    <x:definedName name="grec8594" localSheetId="9">#REF!</x:definedName>
    <x:definedName name="grec8594">#REF!</x:definedName>
    <x:definedName name="grec8595" localSheetId="9">#REF!</x:definedName>
    <x:definedName name="grec8595">#REF!</x:definedName>
    <x:definedName name="grec8596" localSheetId="9">#REF!</x:definedName>
    <x:definedName name="grec8596">#REF!</x:definedName>
    <x:definedName name="grec8597" localSheetId="9">#REF!</x:definedName>
    <x:definedName name="grec8597">#REF!</x:definedName>
    <x:definedName name="grec8598" localSheetId="9">#REF!</x:definedName>
    <x:definedName name="grec8598">#REF!</x:definedName>
    <x:definedName name="grec8599" localSheetId="17">#REF!</x:definedName>
    <x:definedName name="grec8599">#REF!</x:definedName>
    <x:definedName name="grec86100" localSheetId="17">#REF!</x:definedName>
    <x:definedName name="grec86100">#REF!</x:definedName>
    <x:definedName name="grec86101" localSheetId="17">#REF!</x:definedName>
    <x:definedName name="grec86101">#REF!</x:definedName>
    <x:definedName name="grec86102">#REF!</x:definedName>
    <x:definedName name="grec86103">#REF!</x:definedName>
    <x:definedName name="grec8690" localSheetId="9">#REF!</x:definedName>
    <x:definedName name="grec8690">#REF!</x:definedName>
    <x:definedName name="grec8691" localSheetId="9">#REF!</x:definedName>
    <x:definedName name="grec8691">#REF!</x:definedName>
    <x:definedName name="grec8692" localSheetId="9">#REF!</x:definedName>
    <x:definedName name="grec8692">#REF!</x:definedName>
    <x:definedName name="grec8693" localSheetId="9">#REF!</x:definedName>
    <x:definedName name="grec8693">#REF!</x:definedName>
    <x:definedName name="grec8694" localSheetId="9">#REF!</x:definedName>
    <x:definedName name="grec8694">#REF!</x:definedName>
    <x:definedName name="grec8695" localSheetId="9">#REF!</x:definedName>
    <x:definedName name="grec8695">#REF!</x:definedName>
    <x:definedName name="grec8696" localSheetId="9">#REF!</x:definedName>
    <x:definedName name="grec8696">#REF!</x:definedName>
    <x:definedName name="grec8697" localSheetId="9">#REF!</x:definedName>
    <x:definedName name="grec8697">#REF!</x:definedName>
    <x:definedName name="grec8698" localSheetId="9">#REF!</x:definedName>
    <x:definedName name="grec8698">#REF!</x:definedName>
    <x:definedName name="grec8699" localSheetId="17">#REF!</x:definedName>
    <x:definedName name="grec8699">#REF!</x:definedName>
    <x:definedName name="grec87100" localSheetId="17">#REF!</x:definedName>
    <x:definedName name="grec87100">#REF!</x:definedName>
    <x:definedName name="grec87101" localSheetId="17">#REF!</x:definedName>
    <x:definedName name="grec87101">#REF!</x:definedName>
    <x:definedName name="grec87102">#REF!</x:definedName>
    <x:definedName name="grec87103">#REF!</x:definedName>
    <x:definedName name="grec8790" localSheetId="9">#REF!</x:definedName>
    <x:definedName name="grec8790">#REF!</x:definedName>
    <x:definedName name="grec8791" localSheetId="9">#REF!</x:definedName>
    <x:definedName name="grec8791">#REF!</x:definedName>
    <x:definedName name="grec8792" localSheetId="9">#REF!</x:definedName>
    <x:definedName name="grec8792">#REF!</x:definedName>
    <x:definedName name="grec8793" localSheetId="9">#REF!</x:definedName>
    <x:definedName name="grec8793">#REF!</x:definedName>
    <x:definedName name="grec8794" localSheetId="9">#REF!</x:definedName>
    <x:definedName name="grec8794">#REF!</x:definedName>
    <x:definedName name="grec8795" localSheetId="9">#REF!</x:definedName>
    <x:definedName name="grec8795">#REF!</x:definedName>
    <x:definedName name="grec8796" localSheetId="9">#REF!</x:definedName>
    <x:definedName name="grec8796">#REF!</x:definedName>
    <x:definedName name="grec8797" localSheetId="9">#REF!</x:definedName>
    <x:definedName name="grec8797">#REF!</x:definedName>
    <x:definedName name="grec8798" localSheetId="9">#REF!</x:definedName>
    <x:definedName name="grec8798">#REF!</x:definedName>
    <x:definedName name="grec8799" localSheetId="17">#REF!</x:definedName>
    <x:definedName name="grec8799">#REF!</x:definedName>
    <x:definedName name="grec88100" localSheetId="17">#REF!</x:definedName>
    <x:definedName name="grec88100">#REF!</x:definedName>
    <x:definedName name="grec88101" localSheetId="17">#REF!</x:definedName>
    <x:definedName name="grec88101">#REF!</x:definedName>
    <x:definedName name="grec88102">#REF!</x:definedName>
    <x:definedName name="grec88103">#REF!</x:definedName>
    <x:definedName name="grec8890" localSheetId="9">#REF!</x:definedName>
    <x:definedName name="grec8890">#REF!</x:definedName>
    <x:definedName name="grec8891" localSheetId="9">#REF!</x:definedName>
    <x:definedName name="grec8891">#REF!</x:definedName>
    <x:definedName name="grec8892" localSheetId="9">#REF!</x:definedName>
    <x:definedName name="grec8892">#REF!</x:definedName>
    <x:definedName name="grec8893" localSheetId="9">#REF!</x:definedName>
    <x:definedName name="grec8893">#REF!</x:definedName>
    <x:definedName name="grec8894" localSheetId="9">#REF!</x:definedName>
    <x:definedName name="grec8894">#REF!</x:definedName>
    <x:definedName name="grec8895" localSheetId="9">#REF!</x:definedName>
    <x:definedName name="grec8895">#REF!</x:definedName>
    <x:definedName name="grec8896" localSheetId="9">#REF!</x:definedName>
    <x:definedName name="grec8896">#REF!</x:definedName>
    <x:definedName name="grec8897" localSheetId="9">#REF!</x:definedName>
    <x:definedName name="grec8897">#REF!</x:definedName>
    <x:definedName name="grec8898" localSheetId="9">#REF!</x:definedName>
    <x:definedName name="grec8898">#REF!</x:definedName>
    <x:definedName name="grec8899" localSheetId="17">#REF!</x:definedName>
    <x:definedName name="grec8899">#REF!</x:definedName>
    <x:definedName name="gross_rec_caution" localSheetId="9">#REF!</x:definedName>
    <x:definedName name="gross_rec_caution">#REF!</x:definedName>
    <x:definedName name="GROSS_RECEIPTS" localSheetId="9">#REF!</x:definedName>
    <x:definedName name="GROSS_RECEIPTS" localSheetId="17">#REF!</x:definedName>
    <x:definedName name="GROSS_RECEIPTS">#REF!</x:definedName>
    <x:definedName name="Growth_Contingency_YR_2005" localSheetId="9">#REF!</x:definedName>
    <x:definedName name="Growth_Contingency_YR_2005" localSheetId="17">#REF!</x:definedName>
    <x:definedName name="Growth_Contingency_YR_2005">#REF!</x:definedName>
    <x:definedName name="Growth_Contingency_YR_2006" localSheetId="9">#REF!</x:definedName>
    <x:definedName name="Growth_Contingency_YR_2006" localSheetId="17">#REF!</x:definedName>
    <x:definedName name="Growth_Contingency_YR_2006">#REF!</x:definedName>
    <x:definedName name="Growth_Contingency_YR_2007" localSheetId="17">#REF!</x:definedName>
    <x:definedName name="Growth_Contingency_YR_2007">#REF!</x:definedName>
    <x:definedName name="Growth_Contingency_YR_2008" localSheetId="17">#REF!</x:definedName>
    <x:definedName name="Growth_Contingency_YR_2008">#REF!</x:definedName>
    <x:definedName name="GRS" localSheetId="9">#REF!</x:definedName>
    <x:definedName name="GRS">#REF!</x:definedName>
    <x:definedName name="GRT" localSheetId="9">#REF!</x:definedName>
    <x:definedName name="GRT" localSheetId="17">#REF!</x:definedName>
    <x:definedName name="GRT">#REF!</x:definedName>
    <x:definedName name="grtm1" localSheetId="9">#REF!</x:definedName>
    <x:definedName name="grtm1">#REF!</x:definedName>
    <x:definedName name="grtm2" localSheetId="9">#REF!</x:definedName>
    <x:definedName name="grtm2">#REF!</x:definedName>
    <x:definedName name="grtm3" localSheetId="9">#REF!</x:definedName>
    <x:definedName name="grtm3">#REF!</x:definedName>
    <x:definedName name="grtm4" localSheetId="9">#REF!</x:definedName>
    <x:definedName name="grtm4">#REF!</x:definedName>
    <x:definedName name="GTDAMERICAS" localSheetId="17">#REF!</x:definedName>
    <x:definedName name="GTDAMERICAS">#REF!</x:definedName>
    <x:definedName name="GTDCROP" localSheetId="17">#REF!</x:definedName>
    <x:definedName name="GTDCROP">#REF!</x:definedName>
    <x:definedName name="GTDFINANCE" localSheetId="17">#REF!</x:definedName>
    <x:definedName name="GTDFINANCE">#REF!</x:definedName>
    <x:definedName name="GTDGARSTSEEDS">#REF!</x:definedName>
    <x:definedName name="GTDINVESTMENT">#REF!</x:definedName>
    <x:definedName name="GTDSANDOZ">#REF!</x:definedName>
    <x:definedName name="GTDSBI">#REF!</x:definedName>
    <x:definedName name="GTDSCORP">#REF!</x:definedName>
    <x:definedName name="GTDSEEDS">#REF!</x:definedName>
    <x:definedName name="GTDstGARSTSEEDS">#REF!</x:definedName>
    <x:definedName name="GTDTMRI">#REF!</x:definedName>
    <x:definedName name="GTDWILMINGTON">#REF!</x:definedName>
    <x:definedName name="GTDZAPH">#REF!</x:definedName>
    <x:definedName name="h" localSheetId="21" hidden="1">{#N/A,#N/A,FALSE,"Monthly SAIFI";#N/A,#N/A,FALSE,"Yearly SAIFI";#N/A,#N/A,FALSE,"Monthly CAIDI";#N/A,#N/A,FALSE,"Yearly CAIDI";#N/A,#N/A,FALSE,"Monthly SAIDI";#N/A,#N/A,FALSE,"Yearly SAIDI";#N/A,#N/A,FALSE,"Monthly MAIFI";#N/A,#N/A,FALSE,"Yearly MAIFI";#N/A,#N/A,FALSE,"Monthly Cust &gt;=4 Int"}</x:definedName>
    <x:definedName name="h" localSheetId="9" hidden="1">{#N/A,#N/A,FALSE,"Monthly SAIFI";#N/A,#N/A,FALSE,"Yearly SAIFI";#N/A,#N/A,FALSE,"Monthly CAIDI";#N/A,#N/A,FALSE,"Yearly CAIDI";#N/A,#N/A,FALSE,"Monthly SAIDI";#N/A,#N/A,FALSE,"Yearly SAIDI";#N/A,#N/A,FALSE,"Monthly MAIFI";#N/A,#N/A,FALSE,"Yearly MAIFI";#N/A,#N/A,FALSE,"Monthly Cust &gt;=4 Int"}</x:definedName>
    <x:definedName name="h" localSheetId="15" hidden="1">{#N/A,#N/A,FALSE,"Monthly SAIFI";#N/A,#N/A,FALSE,"Yearly SAIFI";#N/A,#N/A,FALSE,"Monthly CAIDI";#N/A,#N/A,FALSE,"Yearly CAIDI";#N/A,#N/A,FALSE,"Monthly SAIDI";#N/A,#N/A,FALSE,"Yearly SAIDI";#N/A,#N/A,FALSE,"Monthly MAIFI";#N/A,#N/A,FALSE,"Yearly MAIFI";#N/A,#N/A,FALSE,"Monthly Cust &gt;=4 Int"}</x:definedName>
    <x:definedName name="h" localSheetId="16" hidden="1">{#N/A,#N/A,FALSE,"Monthly SAIFI";#N/A,#N/A,FALSE,"Yearly SAIFI";#N/A,#N/A,FALSE,"Monthly CAIDI";#N/A,#N/A,FALSE,"Yearly CAIDI";#N/A,#N/A,FALSE,"Monthly SAIDI";#N/A,#N/A,FALSE,"Yearly SAIDI";#N/A,#N/A,FALSE,"Monthly MAIFI";#N/A,#N/A,FALSE,"Yearly MAIFI";#N/A,#N/A,FALSE,"Monthly Cust &gt;=4 Int"}</x:definedName>
    <x:definedName name="h" localSheetId="14" hidden="1">{#N/A,#N/A,FALSE,"Monthly SAIFI";#N/A,#N/A,FALSE,"Yearly SAIFI";#N/A,#N/A,FALSE,"Monthly CAIDI";#N/A,#N/A,FALSE,"Yearly CAIDI";#N/A,#N/A,FALSE,"Monthly SAIDI";#N/A,#N/A,FALSE,"Yearly SAIDI";#N/A,#N/A,FALSE,"Monthly MAIFI";#N/A,#N/A,FALSE,"Yearly MAIFI";#N/A,#N/A,FALSE,"Monthly Cust &gt;=4 Int"}</x:definedName>
    <x:definedName name="h" localSheetId="17" hidden="1">{#N/A,#N/A,FALSE,"Monthly SAIFI";#N/A,#N/A,FALSE,"Yearly SAIFI";#N/A,#N/A,FALSE,"Monthly CAIDI";#N/A,#N/A,FALSE,"Yearly CAIDI";#N/A,#N/A,FALSE,"Monthly SAIDI";#N/A,#N/A,FALSE,"Yearly SAIDI";#N/A,#N/A,FALSE,"Monthly MAIFI";#N/A,#N/A,FALSE,"Yearly MAIFI";#N/A,#N/A,FALSE,"Monthly Cust &gt;=4 Int"}</x:definedName>
    <x:definedName name="h" hidden="1">{#N/A,#N/A,FALSE,"Monthly SAIFI";#N/A,#N/A,FALSE,"Yearly SAIFI";#N/A,#N/A,FALSE,"Monthly CAIDI";#N/A,#N/A,FALSE,"Yearly CAIDI";#N/A,#N/A,FALSE,"Monthly SAIDI";#N/A,#N/A,FALSE,"Yearly SAIDI";#N/A,#N/A,FALSE,"Monthly MAIFI";#N/A,#N/A,FALSE,"Yearly MAIFI";#N/A,#N/A,FALSE,"Monthly Cust &gt;=4 Int"}</x:definedName>
    <x:definedName name="HCTextLen">#REF!</x:definedName>
    <x:definedName name="head">#REF!</x:definedName>
    <x:definedName name="HEAD1" localSheetId="17">#REF!</x:definedName>
    <x:definedName name="HEAD1">#REF!</x:definedName>
    <x:definedName name="Headcount___DTE_Employees">#REF!</x:definedName>
    <x:definedName name="Header">#REF!</x:definedName>
    <x:definedName name="HELP_LOCATOR">#REF!</x:definedName>
    <x:definedName name="hh" localSheetId="21" hidden="1">{#N/A,#N/A,FALSE,"Monthly SAIFI";#N/A,#N/A,FALSE,"Yearly SAIFI";#N/A,#N/A,FALSE,"Monthly CAIDI";#N/A,#N/A,FALSE,"Yearly CAIDI";#N/A,#N/A,FALSE,"Monthly SAIDI";#N/A,#N/A,FALSE,"Yearly SAIDI";#N/A,#N/A,FALSE,"Monthly MAIFI";#N/A,#N/A,FALSE,"Yearly MAIFI";#N/A,#N/A,FALSE,"Monthly Cust &gt;=4 Int"}</x:definedName>
    <x:definedName name="hh" localSheetId="9" hidden="1">{#N/A,#N/A,FALSE,"Monthly SAIFI";#N/A,#N/A,FALSE,"Yearly SAIFI";#N/A,#N/A,FALSE,"Monthly CAIDI";#N/A,#N/A,FALSE,"Yearly CAIDI";#N/A,#N/A,FALSE,"Monthly SAIDI";#N/A,#N/A,FALSE,"Yearly SAIDI";#N/A,#N/A,FALSE,"Monthly MAIFI";#N/A,#N/A,FALSE,"Yearly MAIFI";#N/A,#N/A,FALSE,"Monthly Cust &gt;=4 Int"}</x:definedName>
    <x:definedName name="hh" localSheetId="15" hidden="1">{#N/A,#N/A,FALSE,"Monthly SAIFI";#N/A,#N/A,FALSE,"Yearly SAIFI";#N/A,#N/A,FALSE,"Monthly CAIDI";#N/A,#N/A,FALSE,"Yearly CAIDI";#N/A,#N/A,FALSE,"Monthly SAIDI";#N/A,#N/A,FALSE,"Yearly SAIDI";#N/A,#N/A,FALSE,"Monthly MAIFI";#N/A,#N/A,FALSE,"Yearly MAIFI";#N/A,#N/A,FALSE,"Monthly Cust &gt;=4 Int"}</x:definedName>
    <x:definedName name="hh" localSheetId="16" hidden="1">{#N/A,#N/A,FALSE,"Monthly SAIFI";#N/A,#N/A,FALSE,"Yearly SAIFI";#N/A,#N/A,FALSE,"Monthly CAIDI";#N/A,#N/A,FALSE,"Yearly CAIDI";#N/A,#N/A,FALSE,"Monthly SAIDI";#N/A,#N/A,FALSE,"Yearly SAIDI";#N/A,#N/A,FALSE,"Monthly MAIFI";#N/A,#N/A,FALSE,"Yearly MAIFI";#N/A,#N/A,FALSE,"Monthly Cust &gt;=4 Int"}</x:definedName>
    <x:definedName name="hh" localSheetId="14" hidden="1">{#N/A,#N/A,FALSE,"Monthly SAIFI";#N/A,#N/A,FALSE,"Yearly SAIFI";#N/A,#N/A,FALSE,"Monthly CAIDI";#N/A,#N/A,FALSE,"Yearly CAIDI";#N/A,#N/A,FALSE,"Monthly SAIDI";#N/A,#N/A,FALSE,"Yearly SAIDI";#N/A,#N/A,FALSE,"Monthly MAIFI";#N/A,#N/A,FALSE,"Yearly MAIFI";#N/A,#N/A,FALSE,"Monthly Cust &gt;=4 Int"}</x:definedName>
    <x:definedName name="hh" localSheetId="17" hidden="1">{#N/A,#N/A,FALSE,"Monthly SAIFI";#N/A,#N/A,FALSE,"Yearly SAIFI";#N/A,#N/A,FALSE,"Monthly CAIDI";#N/A,#N/A,FALSE,"Yearly CAIDI";#N/A,#N/A,FALSE,"Monthly SAIDI";#N/A,#N/A,FALSE,"Yearly SAIDI";#N/A,#N/A,FALSE,"Monthly MAIFI";#N/A,#N/A,FALSE,"Yearly MAIFI";#N/A,#N/A,FALSE,"Monthly Cust &gt;=4 Int"}</x:definedName>
    <x:definedName name="hh" hidden="1">{#N/A,#N/A,FALSE,"Monthly SAIFI";#N/A,#N/A,FALSE,"Yearly SAIFI";#N/A,#N/A,FALSE,"Monthly CAIDI";#N/A,#N/A,FALSE,"Yearly CAIDI";#N/A,#N/A,FALSE,"Monthly SAIDI";#N/A,#N/A,FALSE,"Yearly SAIDI";#N/A,#N/A,FALSE,"Monthly MAIFI";#N/A,#N/A,FALSE,"Yearly MAIFI";#N/A,#N/A,FALSE,"Monthly Cust &gt;=4 Int"}</x:definedName>
    <x:definedName name="High_Level" localSheetId="9">#REF!</x:definedName>
    <x:definedName name="High_Level">#REF!</x:definedName>
    <x:definedName name="historiccents" localSheetId="9">#REF!</x:definedName>
    <x:definedName name="historiccents" localSheetId="17">#REF!</x:definedName>
    <x:definedName name="historiccents">#REF!</x:definedName>
    <x:definedName name="hjfjghjgfjgj" localSheetId="21" hidden="1">{#N/A,#N/A,FALSE,"Monthly SAIFI";#N/A,#N/A,FALSE,"Yearly SAIFI";#N/A,#N/A,FALSE,"Monthly CAIDI";#N/A,#N/A,FALSE,"Yearly CAIDI";#N/A,#N/A,FALSE,"Monthly SAIDI";#N/A,#N/A,FALSE,"Yearly SAIDI";#N/A,#N/A,FALSE,"Monthly MAIFI";#N/A,#N/A,FALSE,"Yearly MAIFI";#N/A,#N/A,FALSE,"Monthly Cust &gt;=4 Int"}</x:definedName>
    <x:definedName name="hjfjghjgfjgj" localSheetId="9" hidden="1">{#N/A,#N/A,FALSE,"Monthly SAIFI";#N/A,#N/A,FALSE,"Yearly SAIFI";#N/A,#N/A,FALSE,"Monthly CAIDI";#N/A,#N/A,FALSE,"Yearly CAIDI";#N/A,#N/A,FALSE,"Monthly SAIDI";#N/A,#N/A,FALSE,"Yearly SAIDI";#N/A,#N/A,FALSE,"Monthly MAIFI";#N/A,#N/A,FALSE,"Yearly MAIFI";#N/A,#N/A,FALSE,"Monthly Cust &gt;=4 Int"}</x:definedName>
    <x:definedName name="hjfjghjgfjgj" localSheetId="15" hidden="1">{#N/A,#N/A,FALSE,"Monthly SAIFI";#N/A,#N/A,FALSE,"Yearly SAIFI";#N/A,#N/A,FALSE,"Monthly CAIDI";#N/A,#N/A,FALSE,"Yearly CAIDI";#N/A,#N/A,FALSE,"Monthly SAIDI";#N/A,#N/A,FALSE,"Yearly SAIDI";#N/A,#N/A,FALSE,"Monthly MAIFI";#N/A,#N/A,FALSE,"Yearly MAIFI";#N/A,#N/A,FALSE,"Monthly Cust &gt;=4 Int"}</x:definedName>
    <x:definedName name="hjfjghjgfjgj" localSheetId="16" hidden="1">{#N/A,#N/A,FALSE,"Monthly SAIFI";#N/A,#N/A,FALSE,"Yearly SAIFI";#N/A,#N/A,FALSE,"Monthly CAIDI";#N/A,#N/A,FALSE,"Yearly CAIDI";#N/A,#N/A,FALSE,"Monthly SAIDI";#N/A,#N/A,FALSE,"Yearly SAIDI";#N/A,#N/A,FALSE,"Monthly MAIFI";#N/A,#N/A,FALSE,"Yearly MAIFI";#N/A,#N/A,FALSE,"Monthly Cust &gt;=4 Int"}</x:definedName>
    <x:definedName name="hjfjghjgfjgj" localSheetId="14" hidden="1">{#N/A,#N/A,FALSE,"Monthly SAIFI";#N/A,#N/A,FALSE,"Yearly SAIFI";#N/A,#N/A,FALSE,"Monthly CAIDI";#N/A,#N/A,FALSE,"Yearly CAIDI";#N/A,#N/A,FALSE,"Monthly SAIDI";#N/A,#N/A,FALSE,"Yearly SAIDI";#N/A,#N/A,FALSE,"Monthly MAIFI";#N/A,#N/A,FALSE,"Yearly MAIFI";#N/A,#N/A,FALSE,"Monthly Cust &gt;=4 Int"}</x:definedName>
    <x:definedName name="hjfjghjgfjgj" localSheetId="17" hidden="1">{#N/A,#N/A,FALSE,"Monthly SAIFI";#N/A,#N/A,FALSE,"Yearly SAIFI";#N/A,#N/A,FALSE,"Monthly CAIDI";#N/A,#N/A,FALSE,"Yearly CAIDI";#N/A,#N/A,FALSE,"Monthly SAIDI";#N/A,#N/A,FALSE,"Yearly SAIDI";#N/A,#N/A,FALSE,"Monthly MAIFI";#N/A,#N/A,FALSE,"Yearly MAIFI";#N/A,#N/A,FALSE,"Monthly Cust &gt;=4 Int"}</x:definedName>
    <x:definedName name="hjfjghjgfjgj" hidden="1">{#N/A,#N/A,FALSE,"Monthly SAIFI";#N/A,#N/A,FALSE,"Yearly SAIFI";#N/A,#N/A,FALSE,"Monthly CAIDI";#N/A,#N/A,FALSE,"Yearly CAIDI";#N/A,#N/A,FALSE,"Monthly SAIDI";#N/A,#N/A,FALSE,"Yearly SAIDI";#N/A,#N/A,FALSE,"Monthly MAIFI";#N/A,#N/A,FALSE,"Yearly MAIFI";#N/A,#N/A,FALSE,"Monthly Cust &gt;=4 Int"}</x:definedName>
    <x:definedName name="hjghjgf" localSheetId="21" hidden="1">{#N/A,#N/A,FALSE,"Monthly SAIFI";#N/A,#N/A,FALSE,"Yearly SAIFI";#N/A,#N/A,FALSE,"Monthly CAIDI";#N/A,#N/A,FALSE,"Yearly CAIDI";#N/A,#N/A,FALSE,"Monthly SAIDI";#N/A,#N/A,FALSE,"Yearly SAIDI";#N/A,#N/A,FALSE,"Monthly MAIFI";#N/A,#N/A,FALSE,"Yearly MAIFI";#N/A,#N/A,FALSE,"Monthly Cust &gt;=4 Int"}</x:definedName>
    <x:definedName name="hjghjgf" localSheetId="9" hidden="1">{#N/A,#N/A,FALSE,"Monthly SAIFI";#N/A,#N/A,FALSE,"Yearly SAIFI";#N/A,#N/A,FALSE,"Monthly CAIDI";#N/A,#N/A,FALSE,"Yearly CAIDI";#N/A,#N/A,FALSE,"Monthly SAIDI";#N/A,#N/A,FALSE,"Yearly SAIDI";#N/A,#N/A,FALSE,"Monthly MAIFI";#N/A,#N/A,FALSE,"Yearly MAIFI";#N/A,#N/A,FALSE,"Monthly Cust &gt;=4 Int"}</x:definedName>
    <x:definedName name="hjghjgf" localSheetId="15" hidden="1">{#N/A,#N/A,FALSE,"Monthly SAIFI";#N/A,#N/A,FALSE,"Yearly SAIFI";#N/A,#N/A,FALSE,"Monthly CAIDI";#N/A,#N/A,FALSE,"Yearly CAIDI";#N/A,#N/A,FALSE,"Monthly SAIDI";#N/A,#N/A,FALSE,"Yearly SAIDI";#N/A,#N/A,FALSE,"Monthly MAIFI";#N/A,#N/A,FALSE,"Yearly MAIFI";#N/A,#N/A,FALSE,"Monthly Cust &gt;=4 Int"}</x:definedName>
    <x:definedName name="hjghjgf" localSheetId="16" hidden="1">{#N/A,#N/A,FALSE,"Monthly SAIFI";#N/A,#N/A,FALSE,"Yearly SAIFI";#N/A,#N/A,FALSE,"Monthly CAIDI";#N/A,#N/A,FALSE,"Yearly CAIDI";#N/A,#N/A,FALSE,"Monthly SAIDI";#N/A,#N/A,FALSE,"Yearly SAIDI";#N/A,#N/A,FALSE,"Monthly MAIFI";#N/A,#N/A,FALSE,"Yearly MAIFI";#N/A,#N/A,FALSE,"Monthly Cust &gt;=4 Int"}</x:definedName>
    <x:definedName name="hjghjgf" localSheetId="14" hidden="1">{#N/A,#N/A,FALSE,"Monthly SAIFI";#N/A,#N/A,FALSE,"Yearly SAIFI";#N/A,#N/A,FALSE,"Monthly CAIDI";#N/A,#N/A,FALSE,"Yearly CAIDI";#N/A,#N/A,FALSE,"Monthly SAIDI";#N/A,#N/A,FALSE,"Yearly SAIDI";#N/A,#N/A,FALSE,"Monthly MAIFI";#N/A,#N/A,FALSE,"Yearly MAIFI";#N/A,#N/A,FALSE,"Monthly Cust &gt;=4 Int"}</x:definedName>
    <x:definedName name="hjghjgf" localSheetId="17" hidden="1">{#N/A,#N/A,FALSE,"Monthly SAIFI";#N/A,#N/A,FALSE,"Yearly SAIFI";#N/A,#N/A,FALSE,"Monthly CAIDI";#N/A,#N/A,FALSE,"Yearly CAIDI";#N/A,#N/A,FALSE,"Monthly SAIDI";#N/A,#N/A,FALSE,"Yearly SAIDI";#N/A,#N/A,FALSE,"Monthly MAIFI";#N/A,#N/A,FALSE,"Yearly MAIFI";#N/A,#N/A,FALSE,"Monthly Cust &gt;=4 Int"}</x:definedName>
    <x:definedName name="hjghjgf" hidden="1">{#N/A,#N/A,FALSE,"Monthly SAIFI";#N/A,#N/A,FALSE,"Yearly SAIFI";#N/A,#N/A,FALSE,"Monthly CAIDI";#N/A,#N/A,FALSE,"Yearly CAIDI";#N/A,#N/A,FALSE,"Monthly SAIDI";#N/A,#N/A,FALSE,"Yearly SAIDI";#N/A,#N/A,FALSE,"Monthly MAIFI";#N/A,#N/A,FALSE,"Yearly MAIFI";#N/A,#N/A,FALSE,"Monthly Cust &gt;=4 Int"}</x:definedName>
    <x:definedName name="HOLDING_CO___OTHER_TOTAL" localSheetId="17">#REF!</x:definedName>
    <x:definedName name="HOLDING_CO___OTHER_TOTAL">#REF!</x:definedName>
    <x:definedName name="HOLDING_CO___OTHER_TOTAL_YR_2005" localSheetId="17">#REF!</x:definedName>
    <x:definedName name="HOLDING_CO___OTHER_TOTAL_YR_2005">#REF!</x:definedName>
    <x:definedName name="HOLDING_CO___OTHER_TOTAL_YR_2006" localSheetId="17">#REF!</x:definedName>
    <x:definedName name="HOLDING_CO___OTHER_TOTAL_YR_2006">#REF!</x:definedName>
    <x:definedName name="HOLDING_CO___OTHER_TOTAL_YR_2007" localSheetId="17">#REF!</x:definedName>
    <x:definedName name="HOLDING_CO___OTHER_TOTAL_YR_2007">#REF!</x:definedName>
    <x:definedName name="HOLDING_CO___OTHER_TOTAL_YR_2008" localSheetId="17">#REF!</x:definedName>
    <x:definedName name="HOLDING_CO___OTHER_TOTAL_YR_2008">#REF!</x:definedName>
    <x:definedName name="homeNo" localSheetId="9">#REF!</x:definedName>
    <x:definedName name="homeNo">#REF!</x:definedName>
    <x:definedName name="homeProd" localSheetId="9">#REF!</x:definedName>
    <x:definedName name="homeProd">#REF!</x:definedName>
    <x:definedName name="homeSalary" localSheetId="9">#REF!</x:definedName>
    <x:definedName name="homeSalary">#REF!</x:definedName>
    <x:definedName name="HONTSR">#REF!</x:definedName>
    <x:definedName name="HOURS" localSheetId="17">#REF!</x:definedName>
    <x:definedName name="HOURS">#REF!</x:definedName>
    <x:definedName name="howToChange" localSheetId="17">#REF!</x:definedName>
    <x:definedName name="howToChange">#REF!</x:definedName>
    <x:definedName name="howToCheck" localSheetId="17">#REF!</x:definedName>
    <x:definedName name="howToCheck">#REF!</x:definedName>
    <x:definedName name="HPNTSR">#REF!</x:definedName>
    <x:definedName name="HTML_CodePage">1252</x:definedName>
    <x:definedName name="HTML_Control" localSheetId="9">{"'Metretek HTML'!$A$7:$W$42"}</x:definedName>
    <x:definedName name="HTML_Control" localSheetId="15">{"'Metretek HTML'!$A$7:$W$42"}</x:definedName>
    <x:definedName name="HTML_Control" localSheetId="16">{"'Metretek HTML'!$A$7:$W$42"}</x:definedName>
    <x:definedName name="HTML_Control" localSheetId="17">{"'Metretek HTML'!$A$7:$W$42"}</x:definedName>
    <x:definedName name="HTML_Control">{"'Metretek HTML'!$A$7:$W$42"}</x:definedName>
    <x:definedName name="HTML_Description">"volumes shown are sendout = sales + line loss (KDths - wet)"</x:definedName>
    <x:definedName name="HTML_Email">""</x:definedName>
    <x:definedName name="HTML_Header">"Firm &amp; Interruptible Delivery Service &amp; Bundled Sales"</x:definedName>
    <x:definedName name="HTML_LastUpdate">"1/18/01"</x:definedName>
    <x:definedName name="HTML_LineAfter">FALSE</x:definedName>
    <x:definedName name="HTML_LineBefore">FALSE</x:definedName>
    <x:definedName name="HTML_Name">"Dispatch Operations  --  7-4371"</x:definedName>
    <x:definedName name="HTML_OBDlg2">TRUE</x:definedName>
    <x:definedName name="HTML_OBDlg4">TRUE</x:definedName>
    <x:definedName name="HTML_OS">0</x:definedName>
    <x:definedName name="HTML_PathFile">"I:\COMMON\DISPATCH\Daily Reports\HTML files FY 2000\metretekDec00.htm"</x:definedName>
    <x:definedName name="HTML_Title">"Metretek Readings - December 2000"</x:definedName>
    <x:definedName name="Hybrid_Securities_CPM">#REF!</x:definedName>
    <x:definedName name="IBMDirDoc">#REF!</x:definedName>
    <x:definedName name="IBMDirDollars">#REF!</x:definedName>
    <x:definedName name="IDN">#REF!</x:definedName>
    <x:definedName name="IFN">#REF!</x:definedName>
    <x:definedName name="IMAX1">#REF!</x:definedName>
    <x:definedName name="IMAX2">#REF!</x:definedName>
    <x:definedName name="IMAX3">#REF!</x:definedName>
    <x:definedName name="Inactive">#REF!</x:definedName>
    <x:definedName name="INC">#REF!</x:definedName>
    <x:definedName name="Inc__Dec__Accounts_Payable">#REF!</x:definedName>
    <x:definedName name="Inc__Dec__Accrued_Interest_Payable">#REF!</x:definedName>
    <x:definedName name="Inc__Dec__Accrued_Payroll">#REF!</x:definedName>
    <x:definedName name="Inc__Dec__Commercial_Paper_CPM">#REF!</x:definedName>
    <x:definedName name="Inc__Dec__Dividends_Payable">#REF!</x:definedName>
    <x:definedName name="Inc__Dec__General_Taxes">#REF!</x:definedName>
    <x:definedName name="Inc__Dec__Income_Taxes">#REF!</x:definedName>
    <x:definedName name="Inc__Dec__Intercompany_Loan_CPM">#REF!</x:definedName>
    <x:definedName name="Inc__Dec__Liability_from_Risk_Mgt_Activity">#REF!</x:definedName>
    <x:definedName name="Inc__Dec__Minority_Interest">#REF!</x:definedName>
    <x:definedName name="Inc__Dec__Other_Current_Liabilities">#REF!</x:definedName>
    <x:definedName name="Inc__Dec__Other_Deferred_Liabilities">#REF!</x:definedName>
    <x:definedName name="Inc__Dec__Regulatory_Liabilities">#REF!</x:definedName>
    <x:definedName name="Inc__Dec__Securitized_Debt_CPM">#REF!</x:definedName>
    <x:definedName name="Inc__Dec_Accts_Receivable">#REF!</x:definedName>
    <x:definedName name="Inc__Dec_Asset_from_Risk_Mgt_Activity">#REF!</x:definedName>
    <x:definedName name="Inc__Dec_Inventories">#REF!</x:definedName>
    <x:definedName name="Inc__Dec_Nuclear_Decomm_Trust_Funds">#REF!</x:definedName>
    <x:definedName name="Inc__Dec_Other_Current_Assets">#REF!</x:definedName>
    <x:definedName name="Inc__Dec_Other_Deferred_Assets">#REF!</x:definedName>
    <x:definedName name="Inc__Dec_Other_Receivables">#REF!</x:definedName>
    <x:definedName name="Inc__Dec_Prepaid_Pensions">#REF!</x:definedName>
    <x:definedName name="Inc__Dec_Regulatory_Assets">#REF!</x:definedName>
    <x:definedName name="Inc__Dec_Unbilled_Revenue">#REF!</x:definedName>
    <x:definedName name="Include_OTRA_Kwhrs" localSheetId="9">#REF!</x:definedName>
    <x:definedName name="Include_OTRA_Kwhrs" localSheetId="17">#REF!</x:definedName>
    <x:definedName name="Include_OTRA_Kwhrs">#REF!</x:definedName>
    <x:definedName name="Income_Taxes" localSheetId="9">#REF!</x:definedName>
    <x:definedName name="Income_Taxes" localSheetId="17">#REF!</x:definedName>
    <x:definedName name="Income_Taxes">#REF!</x:definedName>
    <x:definedName name="Income_Taxes_CPM" localSheetId="17">#REF!</x:definedName>
    <x:definedName name="Income_Taxes_CPM">#REF!</x:definedName>
    <x:definedName name="Income_Taxes_Federal" localSheetId="17">#REF!</x:definedName>
    <x:definedName name="Income_Taxes_Federal">#REF!</x:definedName>
    <x:definedName name="Income_Taxes_Payable">#REF!</x:definedName>
    <x:definedName name="Income_Taxes_State__Local___Other">#REF!</x:definedName>
    <x:definedName name="IncomeStatement">#REF!</x:definedName>
    <x:definedName name="IncomeStatementDates">#REF!</x:definedName>
    <x:definedName name="INCP">#REF!</x:definedName>
    <x:definedName name="INCPBOD">#REF!</x:definedName>
    <x:definedName name="IND.MAX">#N/A</x:definedName>
    <x:definedName name="IND.MAX1">#N/A</x:definedName>
    <x:definedName name="INDEX" localSheetId="17">#REF!</x:definedName>
    <x:definedName name="INDEX">#REF!</x:definedName>
    <x:definedName name="InfoPane" localSheetId="17">#REF!</x:definedName>
    <x:definedName name="InfoPane">#REF!</x:definedName>
    <x:definedName name="InformationPane" localSheetId="17">#REF!</x:definedName>
    <x:definedName name="InformationPane">#REF!</x:definedName>
    <x:definedName name="INFOSYS">#REF!</x:definedName>
    <x:definedName name="InfpPane">#REF!</x:definedName>
    <x:definedName name="Infusion__Dividend__CPM">#REF!</x:definedName>
    <x:definedName name="INPUT">#REF!</x:definedName>
    <x:definedName name="INPUT_AREA">#REF!</x:definedName>
    <x:definedName name="INPUT_DATA">#REF!</x:definedName>
    <x:definedName name="Input_Range">#REF!,#REF!,#REF!,#REF!,#REF!,#REF!,#REF!,#REF!,#REF!,#REF!,#REF!,#REF!,#REF!,#REF!,#REF!,#REF!,#REF!,#REF!,#REF!,#REF!,#REF!,#REF!</x:definedName>
    <x:definedName name="Inputs_EndYrBal">#REF!</x:definedName>
    <x:definedName name="Inputs_EndYrBal_prior">#REF!</x:definedName>
    <x:definedName name="Inputs_FF1_Map">#REF!</x:definedName>
    <x:definedName name="INSERTRANGE" localSheetId="9">#REF!</x:definedName>
    <x:definedName name="INSERTRANGE" localSheetId="17">#REF!</x:definedName>
    <x:definedName name="INSERTRANGE">#REF!</x:definedName>
    <x:definedName name="int_rate" localSheetId="17">#REF!</x:definedName>
    <x:definedName name="int_rate">#REF!</x:definedName>
    <x:definedName name="intang_afudc910" localSheetId="9">#REF!</x:definedName>
    <x:definedName name="intang_afudc910">#REF!</x:definedName>
    <x:definedName name="INTCUT" localSheetId="9">#REF!</x:definedName>
    <x:definedName name="INTCUT" localSheetId="17">#REF!</x:definedName>
    <x:definedName name="INTCUT">#REF!</x:definedName>
    <x:definedName name="intedp2data" localSheetId="9">#REF!</x:definedName>
    <x:definedName name="intedp2data" localSheetId="17">#REF!</x:definedName>
    <x:definedName name="intedp2data">#REF!</x:definedName>
    <x:definedName name="Intercompany_Loan" localSheetId="17">#REF!</x:definedName>
    <x:definedName name="Intercompany_Loan">#REF!</x:definedName>
    <x:definedName name="Intercompany_Loan_CPM" localSheetId="17">#REF!</x:definedName>
    <x:definedName name="Intercompany_Loan_CPM">#REF!</x:definedName>
    <x:definedName name="Interest___Preferred_Total_CPM">#REF!</x:definedName>
    <x:definedName name="Interest_Capitalized_CPM">#REF!</x:definedName>
    <x:definedName name="Interest_Expense___DTE_CPM">#REF!</x:definedName>
    <x:definedName name="Interest_Expense___Other__Inc__Ded">#REF!</x:definedName>
    <x:definedName name="Interest_Expense___Other_CPM">#REF!</x:definedName>
    <x:definedName name="Interest_Expense_CPM">#REF!</x:definedName>
    <x:definedName name="International_Trans._Co.">#REF!</x:definedName>
    <x:definedName name="International_Trans._Co._YR_2005">#REF!</x:definedName>
    <x:definedName name="International_Trans._Co._YR_2006">#REF!</x:definedName>
    <x:definedName name="International_Trans._Co._YR_2007">#REF!</x:definedName>
    <x:definedName name="International_Trans._Co._YR_2008">#REF!</x:definedName>
    <x:definedName name="INTQ" localSheetId="9">#REF!</x:definedName>
    <x:definedName name="INTQ">#REF!</x:definedName>
    <x:definedName name="INTY" localSheetId="9">#REF!</x:definedName>
    <x:definedName name="INTY">#REF!</x:definedName>
    <x:definedName name="Inv_JE" localSheetId="9">#REF!</x:definedName>
    <x:definedName name="Inv_JE" localSheetId="17">#REF!</x:definedName>
    <x:definedName name="Inv_JE">#REF!</x:definedName>
    <x:definedName name="Inv_wp" localSheetId="17">#REF!</x:definedName>
    <x:definedName name="Inv_wp">#REF!</x:definedName>
    <x:definedName name="Inventories" localSheetId="17">#REF!</x:definedName>
    <x:definedName name="Inventories">#REF!</x:definedName>
    <x:definedName name="Investment">#REF!</x:definedName>
    <x:definedName name="Investment_in_Goodwill">#REF!</x:definedName>
    <x:definedName name="Investment_in_Joint_Venture">#REF!</x:definedName>
    <x:definedName name="Investment_in_Other_Intangible_Assets">#REF!</x:definedName>
    <x:definedName name="Investments">#REF!</x:definedName>
    <x:definedName name="INVESTMENTS___PROPERTY">#REF!</x:definedName>
    <x:definedName name="IPP">#REF!</x:definedName>
    <x:definedName name="IPPINT">#REF!</x:definedName>
    <x:definedName name="IPPIRB">#REF!</x:definedName>
    <x:definedName name="IPPRB">#REF!</x:definedName>
    <x:definedName name="IQ_CH">110000</x:definedName>
    <x:definedName name="IQ_CQ">5000</x:definedName>
    <x:definedName name="IQ_CY">10000</x:definedName>
    <x:definedName name="IQ_DAILY">500000</x:definedName>
    <x:definedName name="IQ_FH">100000</x:definedName>
    <x:definedName name="IQ_FQ">500</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Y">1000</x:definedName>
    <x:definedName name="IQ_LATESTK" hidden="1">1000</x:definedName>
    <x:definedName name="IQ_LATESTQ" hidden="1">500</x:definedName>
    <x:definedName name="IQ_LTM">2000</x:definedName>
    <x:definedName name="IQ_LTMMONTH" hidden="1">120000</x:definedName>
    <x:definedName name="IQ_MONTH">15000</x:definedName>
    <x:definedName name="IQ_NTM">6000</x:definedName>
    <x:definedName name="IQ_TODAY" hidden="1">0</x:definedName>
    <x:definedName name="IQ_WEEK">50000</x:definedName>
    <x:definedName name="IQ_YTD">3000</x:definedName>
    <x:definedName name="IQ_YTDMONTH" hidden="1">130000</x:definedName>
    <x:definedName name="ITC">#REF!</x:definedName>
    <x:definedName name="ITCWO">#REF!</x:definedName>
    <x:definedName name="ITE" localSheetId="9">#REF!</x:definedName>
    <x:definedName name="ITE">#REF!</x:definedName>
    <x:definedName name="itec" localSheetId="9">#REF!</x:definedName>
    <x:definedName name="itec">#REF!</x:definedName>
    <x:definedName name="JAN" localSheetId="9">#REF!</x:definedName>
    <x:definedName name="JAN" localSheetId="17">#REF!</x:definedName>
    <x:definedName name="JAN">#REF!</x:definedName>
    <x:definedName name="JanCP" localSheetId="9">#REF!</x:definedName>
    <x:definedName name="JanCP" localSheetId="17">#REF!</x:definedName>
    <x:definedName name="JanCP">#REF!</x:definedName>
    <x:definedName name="JE" localSheetId="17">#REF!</x:definedName>
    <x:definedName name="JE">#REF!</x:definedName>
    <x:definedName name="JE33WP" localSheetId="17">#REF!</x:definedName>
    <x:definedName name="JE33WP">#REF!</x:definedName>
    <x:definedName name="jeff" localSheetId="21" hidden="1">{#N/A,#N/A,FALSE,"Monthly SAIFI";#N/A,#N/A,FALSE,"Yearly SAIFI";#N/A,#N/A,FALSE,"Monthly CAIDI";#N/A,#N/A,FALSE,"Yearly CAIDI";#N/A,#N/A,FALSE,"Monthly SAIDI";#N/A,#N/A,FALSE,"Yearly SAIDI";#N/A,#N/A,FALSE,"Monthly MAIFI";#N/A,#N/A,FALSE,"Yearly MAIFI";#N/A,#N/A,FALSE,"Monthly Cust &gt;=4 Int"}</x:definedName>
    <x:definedName name="jeff" localSheetId="9" hidden="1">{#N/A,#N/A,FALSE,"Monthly SAIFI";#N/A,#N/A,FALSE,"Yearly SAIFI";#N/A,#N/A,FALSE,"Monthly CAIDI";#N/A,#N/A,FALSE,"Yearly CAIDI";#N/A,#N/A,FALSE,"Monthly SAIDI";#N/A,#N/A,FALSE,"Yearly SAIDI";#N/A,#N/A,FALSE,"Monthly MAIFI";#N/A,#N/A,FALSE,"Yearly MAIFI";#N/A,#N/A,FALSE,"Monthly Cust &gt;=4 Int"}</x:definedName>
    <x:definedName name="jeff" localSheetId="15" hidden="1">{#N/A,#N/A,FALSE,"Monthly SAIFI";#N/A,#N/A,FALSE,"Yearly SAIFI";#N/A,#N/A,FALSE,"Monthly CAIDI";#N/A,#N/A,FALSE,"Yearly CAIDI";#N/A,#N/A,FALSE,"Monthly SAIDI";#N/A,#N/A,FALSE,"Yearly SAIDI";#N/A,#N/A,FALSE,"Monthly MAIFI";#N/A,#N/A,FALSE,"Yearly MAIFI";#N/A,#N/A,FALSE,"Monthly Cust &gt;=4 Int"}</x:definedName>
    <x:definedName name="jeff" localSheetId="16" hidden="1">{#N/A,#N/A,FALSE,"Monthly SAIFI";#N/A,#N/A,FALSE,"Yearly SAIFI";#N/A,#N/A,FALSE,"Monthly CAIDI";#N/A,#N/A,FALSE,"Yearly CAIDI";#N/A,#N/A,FALSE,"Monthly SAIDI";#N/A,#N/A,FALSE,"Yearly SAIDI";#N/A,#N/A,FALSE,"Monthly MAIFI";#N/A,#N/A,FALSE,"Yearly MAIFI";#N/A,#N/A,FALSE,"Monthly Cust &gt;=4 Int"}</x:definedName>
    <x:definedName name="jeff" localSheetId="14" hidden="1">{#N/A,#N/A,FALSE,"Monthly SAIFI";#N/A,#N/A,FALSE,"Yearly SAIFI";#N/A,#N/A,FALSE,"Monthly CAIDI";#N/A,#N/A,FALSE,"Yearly CAIDI";#N/A,#N/A,FALSE,"Monthly SAIDI";#N/A,#N/A,FALSE,"Yearly SAIDI";#N/A,#N/A,FALSE,"Monthly MAIFI";#N/A,#N/A,FALSE,"Yearly MAIFI";#N/A,#N/A,FALSE,"Monthly Cust &gt;=4 Int"}</x:definedName>
    <x:definedName name="jeff" localSheetId="17" hidden="1">{#N/A,#N/A,FALSE,"Monthly SAIFI";#N/A,#N/A,FALSE,"Yearly SAIFI";#N/A,#N/A,FALSE,"Monthly CAIDI";#N/A,#N/A,FALSE,"Yearly CAIDI";#N/A,#N/A,FALSE,"Monthly SAIDI";#N/A,#N/A,FALSE,"Yearly SAIDI";#N/A,#N/A,FALSE,"Monthly MAIFI";#N/A,#N/A,FALSE,"Yearly MAIFI";#N/A,#N/A,FALSE,"Monthly Cust &gt;=4 Int"}</x:definedName>
    <x:definedName name="jeff" hidden="1">{#N/A,#N/A,FALSE,"Monthly SAIFI";#N/A,#N/A,FALSE,"Yearly SAIFI";#N/A,#N/A,FALSE,"Monthly CAIDI";#N/A,#N/A,FALSE,"Yearly CAIDI";#N/A,#N/A,FALSE,"Monthly SAIDI";#N/A,#N/A,FALSE,"Yearly SAIDI";#N/A,#N/A,FALSE,"Monthly MAIFI";#N/A,#N/A,FALSE,"Yearly MAIFI";#N/A,#N/A,FALSE,"Monthly Cust &gt;=4 Int"}</x:definedName>
    <x:definedName name="jghjgjgfjgj" localSheetId="21" hidden="1">{#N/A,#N/A,FALSE,"Monthly SAIFI";#N/A,#N/A,FALSE,"Yearly SAIFI";#N/A,#N/A,FALSE,"Monthly CAIDI";#N/A,#N/A,FALSE,"Yearly CAIDI";#N/A,#N/A,FALSE,"Monthly SAIDI";#N/A,#N/A,FALSE,"Yearly SAIDI";#N/A,#N/A,FALSE,"Monthly MAIFI";#N/A,#N/A,FALSE,"Yearly MAIFI";#N/A,#N/A,FALSE,"Monthly Cust &gt;=4 Int"}</x:definedName>
    <x:definedName name="jghjgjgfjgj" localSheetId="9" hidden="1">{#N/A,#N/A,FALSE,"Monthly SAIFI";#N/A,#N/A,FALSE,"Yearly SAIFI";#N/A,#N/A,FALSE,"Monthly CAIDI";#N/A,#N/A,FALSE,"Yearly CAIDI";#N/A,#N/A,FALSE,"Monthly SAIDI";#N/A,#N/A,FALSE,"Yearly SAIDI";#N/A,#N/A,FALSE,"Monthly MAIFI";#N/A,#N/A,FALSE,"Yearly MAIFI";#N/A,#N/A,FALSE,"Monthly Cust &gt;=4 Int"}</x:definedName>
    <x:definedName name="jghjgjgfjgj" localSheetId="15" hidden="1">{#N/A,#N/A,FALSE,"Monthly SAIFI";#N/A,#N/A,FALSE,"Yearly SAIFI";#N/A,#N/A,FALSE,"Monthly CAIDI";#N/A,#N/A,FALSE,"Yearly CAIDI";#N/A,#N/A,FALSE,"Monthly SAIDI";#N/A,#N/A,FALSE,"Yearly SAIDI";#N/A,#N/A,FALSE,"Monthly MAIFI";#N/A,#N/A,FALSE,"Yearly MAIFI";#N/A,#N/A,FALSE,"Monthly Cust &gt;=4 Int"}</x:definedName>
    <x:definedName name="jghjgjgfjgj" localSheetId="16" hidden="1">{#N/A,#N/A,FALSE,"Monthly SAIFI";#N/A,#N/A,FALSE,"Yearly SAIFI";#N/A,#N/A,FALSE,"Monthly CAIDI";#N/A,#N/A,FALSE,"Yearly CAIDI";#N/A,#N/A,FALSE,"Monthly SAIDI";#N/A,#N/A,FALSE,"Yearly SAIDI";#N/A,#N/A,FALSE,"Monthly MAIFI";#N/A,#N/A,FALSE,"Yearly MAIFI";#N/A,#N/A,FALSE,"Monthly Cust &gt;=4 Int"}</x:definedName>
    <x:definedName name="jghjgjgfjgj" localSheetId="14" hidden="1">{#N/A,#N/A,FALSE,"Monthly SAIFI";#N/A,#N/A,FALSE,"Yearly SAIFI";#N/A,#N/A,FALSE,"Monthly CAIDI";#N/A,#N/A,FALSE,"Yearly CAIDI";#N/A,#N/A,FALSE,"Monthly SAIDI";#N/A,#N/A,FALSE,"Yearly SAIDI";#N/A,#N/A,FALSE,"Monthly MAIFI";#N/A,#N/A,FALSE,"Yearly MAIFI";#N/A,#N/A,FALSE,"Monthly Cust &gt;=4 Int"}</x:definedName>
    <x:definedName name="jghjgjgfjgj" localSheetId="17" hidden="1">{#N/A,#N/A,FALSE,"Monthly SAIFI";#N/A,#N/A,FALSE,"Yearly SAIFI";#N/A,#N/A,FALSE,"Monthly CAIDI";#N/A,#N/A,FALSE,"Yearly CAIDI";#N/A,#N/A,FALSE,"Monthly SAIDI";#N/A,#N/A,FALSE,"Yearly SAIDI";#N/A,#N/A,FALSE,"Monthly MAIFI";#N/A,#N/A,FALSE,"Yearly MAIFI";#N/A,#N/A,FALSE,"Monthly Cust &gt;=4 Int"}</x:definedName>
    <x:definedName name="jghjgjgfjgj" hidden="1">{#N/A,#N/A,FALSE,"Monthly SAIFI";#N/A,#N/A,FALSE,"Yearly SAIFI";#N/A,#N/A,FALSE,"Monthly CAIDI";#N/A,#N/A,FALSE,"Yearly CAIDI";#N/A,#N/A,FALSE,"Monthly SAIDI";#N/A,#N/A,FALSE,"Yearly SAIDI";#N/A,#N/A,FALSE,"Monthly MAIFI";#N/A,#N/A,FALSE,"Yearly MAIFI";#N/A,#N/A,FALSE,"Monthly Cust &gt;=4 Int"}</x:definedName>
    <x:definedName name="JOB">#REF!</x:definedName>
    <x:definedName name="John" localSheetId="21" hidden="1">{#N/A,#N/A,FALSE,"Monthly SAIFI";#N/A,#N/A,FALSE,"Yearly SAIFI";#N/A,#N/A,FALSE,"Monthly CAIDI";#N/A,#N/A,FALSE,"Yearly CAIDI";#N/A,#N/A,FALSE,"Monthly SAIDI";#N/A,#N/A,FALSE,"Yearly SAIDI";#N/A,#N/A,FALSE,"Monthly MAIFI";#N/A,#N/A,FALSE,"Yearly MAIFI";#N/A,#N/A,FALSE,"Monthly Cust &gt;=4 Int"}</x:definedName>
    <x:definedName name="John" localSheetId="9" hidden="1">{#N/A,#N/A,FALSE,"Monthly SAIFI";#N/A,#N/A,FALSE,"Yearly SAIFI";#N/A,#N/A,FALSE,"Monthly CAIDI";#N/A,#N/A,FALSE,"Yearly CAIDI";#N/A,#N/A,FALSE,"Monthly SAIDI";#N/A,#N/A,FALSE,"Yearly SAIDI";#N/A,#N/A,FALSE,"Monthly MAIFI";#N/A,#N/A,FALSE,"Yearly MAIFI";#N/A,#N/A,FALSE,"Monthly Cust &gt;=4 Int"}</x:definedName>
    <x:definedName name="John" localSheetId="15" hidden="1">{#N/A,#N/A,FALSE,"Monthly SAIFI";#N/A,#N/A,FALSE,"Yearly SAIFI";#N/A,#N/A,FALSE,"Monthly CAIDI";#N/A,#N/A,FALSE,"Yearly CAIDI";#N/A,#N/A,FALSE,"Monthly SAIDI";#N/A,#N/A,FALSE,"Yearly SAIDI";#N/A,#N/A,FALSE,"Monthly MAIFI";#N/A,#N/A,FALSE,"Yearly MAIFI";#N/A,#N/A,FALSE,"Monthly Cust &gt;=4 Int"}</x:definedName>
    <x:definedName name="John" localSheetId="16" hidden="1">{#N/A,#N/A,FALSE,"Monthly SAIFI";#N/A,#N/A,FALSE,"Yearly SAIFI";#N/A,#N/A,FALSE,"Monthly CAIDI";#N/A,#N/A,FALSE,"Yearly CAIDI";#N/A,#N/A,FALSE,"Monthly SAIDI";#N/A,#N/A,FALSE,"Yearly SAIDI";#N/A,#N/A,FALSE,"Monthly MAIFI";#N/A,#N/A,FALSE,"Yearly MAIFI";#N/A,#N/A,FALSE,"Monthly Cust &gt;=4 Int"}</x:definedName>
    <x:definedName name="John" localSheetId="14" hidden="1">{#N/A,#N/A,FALSE,"Monthly SAIFI";#N/A,#N/A,FALSE,"Yearly SAIFI";#N/A,#N/A,FALSE,"Monthly CAIDI";#N/A,#N/A,FALSE,"Yearly CAIDI";#N/A,#N/A,FALSE,"Monthly SAIDI";#N/A,#N/A,FALSE,"Yearly SAIDI";#N/A,#N/A,FALSE,"Monthly MAIFI";#N/A,#N/A,FALSE,"Yearly MAIFI";#N/A,#N/A,FALSE,"Monthly Cust &gt;=4 Int"}</x:definedName>
    <x:definedName name="John" localSheetId="17" hidden="1">{#N/A,#N/A,FALSE,"Monthly SAIFI";#N/A,#N/A,FALSE,"Yearly SAIFI";#N/A,#N/A,FALSE,"Monthly CAIDI";#N/A,#N/A,FALSE,"Yearly CAIDI";#N/A,#N/A,FALSE,"Monthly SAIDI";#N/A,#N/A,FALSE,"Yearly SAIDI";#N/A,#N/A,FALSE,"Monthly MAIFI";#N/A,#N/A,FALSE,"Yearly MAIFI";#N/A,#N/A,FALSE,"Monthly Cust &gt;=4 Int"}</x:definedName>
    <x:definedName name="John" hidden="1">{#N/A,#N/A,FALSE,"Monthly SAIFI";#N/A,#N/A,FALSE,"Yearly SAIFI";#N/A,#N/A,FALSE,"Monthly CAIDI";#N/A,#N/A,FALSE,"Yearly CAIDI";#N/A,#N/A,FALSE,"Monthly SAIDI";#N/A,#N/A,FALSE,"Yearly SAIDI";#N/A,#N/A,FALSE,"Monthly MAIFI";#N/A,#N/A,FALSE,"Yearly MAIFI";#N/A,#N/A,FALSE,"Monthly Cust &gt;=4 Int"}</x:definedName>
    <x:definedName name="Joint_Venture_and_Other_Investments" localSheetId="17">#REF!</x:definedName>
    <x:definedName name="Joint_Venture_and_Other_Investments">#REF!</x:definedName>
    <x:definedName name="jor">#REF!</x:definedName>
    <x:definedName name="JOUR_ENTRY">#REF!</x:definedName>
    <x:definedName name="JUL">#REF!</x:definedName>
    <x:definedName name="JULY">#REF!</x:definedName>
    <x:definedName name="JUN">#REF!</x:definedName>
    <x:definedName name="JUNE">#REF!</x:definedName>
    <x:definedName name="JV_Book_Gain__Loss">#REF!</x:definedName>
    <x:definedName name="JV_Sold_Book_Basis">#REF!</x:definedName>
    <x:definedName name="JV_Sold_Gross_Proceeds">#REF!</x:definedName>
    <x:definedName name="JV_Sold_Tax_Basis">#REF!</x:definedName>
    <x:definedName name="JV_Tax_Gain__Loss">#REF!</x:definedName>
    <x:definedName name="k" localSheetId="21" hidden="1">{#N/A,#N/A,FALSE,"Monthly SAIFI";#N/A,#N/A,FALSE,"Yearly SAIFI";#N/A,#N/A,FALSE,"Monthly CAIDI";#N/A,#N/A,FALSE,"Yearly CAIDI";#N/A,#N/A,FALSE,"Monthly SAIDI";#N/A,#N/A,FALSE,"Yearly SAIDI";#N/A,#N/A,FALSE,"Monthly MAIFI";#N/A,#N/A,FALSE,"Yearly MAIFI";#N/A,#N/A,FALSE,"Monthly Cust &gt;=4 Int"}</x:definedName>
    <x:definedName name="k" localSheetId="9" hidden="1">{#N/A,#N/A,FALSE,"Monthly SAIFI";#N/A,#N/A,FALSE,"Yearly SAIFI";#N/A,#N/A,FALSE,"Monthly CAIDI";#N/A,#N/A,FALSE,"Yearly CAIDI";#N/A,#N/A,FALSE,"Monthly SAIDI";#N/A,#N/A,FALSE,"Yearly SAIDI";#N/A,#N/A,FALSE,"Monthly MAIFI";#N/A,#N/A,FALSE,"Yearly MAIFI";#N/A,#N/A,FALSE,"Monthly Cust &gt;=4 Int"}</x:definedName>
    <x:definedName name="k" localSheetId="15" hidden="1">{#N/A,#N/A,FALSE,"Monthly SAIFI";#N/A,#N/A,FALSE,"Yearly SAIFI";#N/A,#N/A,FALSE,"Monthly CAIDI";#N/A,#N/A,FALSE,"Yearly CAIDI";#N/A,#N/A,FALSE,"Monthly SAIDI";#N/A,#N/A,FALSE,"Yearly SAIDI";#N/A,#N/A,FALSE,"Monthly MAIFI";#N/A,#N/A,FALSE,"Yearly MAIFI";#N/A,#N/A,FALSE,"Monthly Cust &gt;=4 Int"}</x:definedName>
    <x:definedName name="k" localSheetId="16" hidden="1">{#N/A,#N/A,FALSE,"Monthly SAIFI";#N/A,#N/A,FALSE,"Yearly SAIFI";#N/A,#N/A,FALSE,"Monthly CAIDI";#N/A,#N/A,FALSE,"Yearly CAIDI";#N/A,#N/A,FALSE,"Monthly SAIDI";#N/A,#N/A,FALSE,"Yearly SAIDI";#N/A,#N/A,FALSE,"Monthly MAIFI";#N/A,#N/A,FALSE,"Yearly MAIFI";#N/A,#N/A,FALSE,"Monthly Cust &gt;=4 Int"}</x:definedName>
    <x:definedName name="k" localSheetId="14" hidden="1">{#N/A,#N/A,FALSE,"Monthly SAIFI";#N/A,#N/A,FALSE,"Yearly SAIFI";#N/A,#N/A,FALSE,"Monthly CAIDI";#N/A,#N/A,FALSE,"Yearly CAIDI";#N/A,#N/A,FALSE,"Monthly SAIDI";#N/A,#N/A,FALSE,"Yearly SAIDI";#N/A,#N/A,FALSE,"Monthly MAIFI";#N/A,#N/A,FALSE,"Yearly MAIFI";#N/A,#N/A,FALSE,"Monthly Cust &gt;=4 Int"}</x:definedName>
    <x:definedName name="k" localSheetId="17" hidden="1">{#N/A,#N/A,FALSE,"Monthly SAIFI";#N/A,#N/A,FALSE,"Yearly SAIFI";#N/A,#N/A,FALSE,"Monthly CAIDI";#N/A,#N/A,FALSE,"Yearly CAIDI";#N/A,#N/A,FALSE,"Monthly SAIDI";#N/A,#N/A,FALSE,"Yearly SAIDI";#N/A,#N/A,FALSE,"Monthly MAIFI";#N/A,#N/A,FALSE,"Yearly MAIFI";#N/A,#N/A,FALSE,"Monthly Cust &gt;=4 Int"}</x:definedName>
    <x:definedName name="k" hidden="1">{#N/A,#N/A,FALSE,"Monthly SAIFI";#N/A,#N/A,FALSE,"Yearly SAIFI";#N/A,#N/A,FALSE,"Monthly CAIDI";#N/A,#N/A,FALSE,"Yearly CAIDI";#N/A,#N/A,FALSE,"Monthly SAIDI";#N/A,#N/A,FALSE,"Yearly SAIDI";#N/A,#N/A,FALSE,"Monthly MAIFI";#N/A,#N/A,FALSE,"Yearly MAIFI";#N/A,#N/A,FALSE,"Monthly Cust &gt;=4 Int"}</x:definedName>
    <x:definedName name="Keep" localSheetId="9" hidden="1">{"PRINT",#N/A,TRUE,"APPA";"PRINT",#N/A,TRUE,"APS";"PRINT",#N/A,TRUE,"BHPL";"PRINT",#N/A,TRUE,"BHPL2";"PRINT",#N/A,TRUE,"CDWR";"PRINT",#N/A,TRUE,"EWEB";"PRINT",#N/A,TRUE,"LADWP";"PRINT",#N/A,TRUE,"NEVBASE"}</x:definedName>
    <x:definedName name="Keep" localSheetId="17" hidden="1">{"PRINT",#N/A,TRUE,"APPA";"PRINT",#N/A,TRUE,"APS";"PRINT",#N/A,TRUE,"BHPL";"PRINT",#N/A,TRUE,"BHPL2";"PRINT",#N/A,TRUE,"CDWR";"PRINT",#N/A,TRUE,"EWEB";"PRINT",#N/A,TRUE,"LADWP";"PRINT",#N/A,TRUE,"NEVBASE"}</x:definedName>
    <x:definedName name="Keep" hidden="1">{"PRINT",#N/A,TRUE,"APPA";"PRINT",#N/A,TRUE,"APS";"PRINT",#N/A,TRUE,"BHPL";"PRINT",#N/A,TRUE,"BHPL2";"PRINT",#N/A,TRUE,"CDWR";"PRINT",#N/A,TRUE,"EWEB";"PRINT",#N/A,TRUE,"LADWP";"PRINT",#N/A,TRUE,"NEVBASE"}</x:definedName>
    <x:definedName name="keep2" localSheetId="9" hidden="1">{"PRINT",#N/A,TRUE,"APPA";"PRINT",#N/A,TRUE,"APS";"PRINT",#N/A,TRUE,"BHPL";"PRINT",#N/A,TRUE,"BHPL2";"PRINT",#N/A,TRUE,"CDWR";"PRINT",#N/A,TRUE,"EWEB";"PRINT",#N/A,TRUE,"LADWP";"PRINT",#N/A,TRUE,"NEVBASE"}</x:definedName>
    <x:definedName name="keep2" localSheetId="17" hidden="1">{"PRINT",#N/A,TRUE,"APPA";"PRINT",#N/A,TRUE,"APS";"PRINT",#N/A,TRUE,"BHPL";"PRINT",#N/A,TRUE,"BHPL2";"PRINT",#N/A,TRUE,"CDWR";"PRINT",#N/A,TRUE,"EWEB";"PRINT",#N/A,TRUE,"LADWP";"PRINT",#N/A,TRUE,"NEVBASE"}</x:definedName>
    <x:definedName name="keep2" hidden="1">{"PRINT",#N/A,TRUE,"APPA";"PRINT",#N/A,TRUE,"APS";"PRINT",#N/A,TRUE,"BHPL";"PRINT",#N/A,TRUE,"BHPL2";"PRINT",#N/A,TRUE,"CDWR";"PRINT",#N/A,TRUE,"EWEB";"PRINT",#N/A,TRUE,"LADWP";"PRINT",#N/A,TRUE,"NEVBASE"}</x:definedName>
    <x:definedName name="Key_Concept" localSheetId="9">#REF!</x:definedName>
    <x:definedName name="Key_Concept">#REF!</x:definedName>
    <x:definedName name="KeyCon_Close_Date" localSheetId="9">#REF!</x:definedName>
    <x:definedName name="KeyCon_Close_Date">#REF!</x:definedName>
    <x:definedName name="kk" localSheetId="21" hidden="1">{#N/A,#N/A,FALSE,"Monthly SAIFI";#N/A,#N/A,FALSE,"Yearly SAIFI";#N/A,#N/A,FALSE,"Monthly CAIDI";#N/A,#N/A,FALSE,"Yearly CAIDI";#N/A,#N/A,FALSE,"Monthly SAIDI";#N/A,#N/A,FALSE,"Yearly SAIDI";#N/A,#N/A,FALSE,"Monthly MAIFI";#N/A,#N/A,FALSE,"Yearly MAIFI";#N/A,#N/A,FALSE,"Monthly Cust &gt;=4 Int"}</x:definedName>
    <x:definedName name="kk" localSheetId="9" hidden="1">{#N/A,#N/A,FALSE,"Monthly SAIFI";#N/A,#N/A,FALSE,"Yearly SAIFI";#N/A,#N/A,FALSE,"Monthly CAIDI";#N/A,#N/A,FALSE,"Yearly CAIDI";#N/A,#N/A,FALSE,"Monthly SAIDI";#N/A,#N/A,FALSE,"Yearly SAIDI";#N/A,#N/A,FALSE,"Monthly MAIFI";#N/A,#N/A,FALSE,"Yearly MAIFI";#N/A,#N/A,FALSE,"Monthly Cust &gt;=4 Int"}</x:definedName>
    <x:definedName name="kk" localSheetId="15" hidden="1">{#N/A,#N/A,FALSE,"Monthly SAIFI";#N/A,#N/A,FALSE,"Yearly SAIFI";#N/A,#N/A,FALSE,"Monthly CAIDI";#N/A,#N/A,FALSE,"Yearly CAIDI";#N/A,#N/A,FALSE,"Monthly SAIDI";#N/A,#N/A,FALSE,"Yearly SAIDI";#N/A,#N/A,FALSE,"Monthly MAIFI";#N/A,#N/A,FALSE,"Yearly MAIFI";#N/A,#N/A,FALSE,"Monthly Cust &gt;=4 Int"}</x:definedName>
    <x:definedName name="kk" localSheetId="16" hidden="1">{#N/A,#N/A,FALSE,"Monthly SAIFI";#N/A,#N/A,FALSE,"Yearly SAIFI";#N/A,#N/A,FALSE,"Monthly CAIDI";#N/A,#N/A,FALSE,"Yearly CAIDI";#N/A,#N/A,FALSE,"Monthly SAIDI";#N/A,#N/A,FALSE,"Yearly SAIDI";#N/A,#N/A,FALSE,"Monthly MAIFI";#N/A,#N/A,FALSE,"Yearly MAIFI";#N/A,#N/A,FALSE,"Monthly Cust &gt;=4 Int"}</x:definedName>
    <x:definedName name="kk" localSheetId="14" hidden="1">{#N/A,#N/A,FALSE,"Monthly SAIFI";#N/A,#N/A,FALSE,"Yearly SAIFI";#N/A,#N/A,FALSE,"Monthly CAIDI";#N/A,#N/A,FALSE,"Yearly CAIDI";#N/A,#N/A,FALSE,"Monthly SAIDI";#N/A,#N/A,FALSE,"Yearly SAIDI";#N/A,#N/A,FALSE,"Monthly MAIFI";#N/A,#N/A,FALSE,"Yearly MAIFI";#N/A,#N/A,FALSE,"Monthly Cust &gt;=4 Int"}</x:definedName>
    <x:definedName name="kk" localSheetId="17" hidden="1">{#N/A,#N/A,FALSE,"Monthly SAIFI";#N/A,#N/A,FALSE,"Yearly SAIFI";#N/A,#N/A,FALSE,"Monthly CAIDI";#N/A,#N/A,FALSE,"Yearly CAIDI";#N/A,#N/A,FALSE,"Monthly SAIDI";#N/A,#N/A,FALSE,"Yearly SAIDI";#N/A,#N/A,FALSE,"Monthly MAIFI";#N/A,#N/A,FALSE,"Yearly MAIFI";#N/A,#N/A,FALSE,"Monthly Cust &gt;=4 Int"}</x:definedName>
    <x:definedName name="kk" hidden="1">{#N/A,#N/A,FALSE,"Monthly SAIFI";#N/A,#N/A,FALSE,"Yearly SAIFI";#N/A,#N/A,FALSE,"Monthly CAIDI";#N/A,#N/A,FALSE,"Yearly CAIDI";#N/A,#N/A,FALSE,"Monthly SAIDI";#N/A,#N/A,FALSE,"Yearly SAIDI";#N/A,#N/A,FALSE,"Monthly MAIFI";#N/A,#N/A,FALSE,"Yearly MAIFI";#N/A,#N/A,FALSE,"Monthly Cust &gt;=4 Int"}</x:definedName>
    <x:definedName name="kkk" localSheetId="21" hidden="1">{#N/A,#N/A,FALSE,"Monthly SAIFI";#N/A,#N/A,FALSE,"Yearly SAIFI";#N/A,#N/A,FALSE,"Monthly CAIDI";#N/A,#N/A,FALSE,"Yearly CAIDI";#N/A,#N/A,FALSE,"Monthly SAIDI";#N/A,#N/A,FALSE,"Yearly SAIDI";#N/A,#N/A,FALSE,"Monthly MAIFI";#N/A,#N/A,FALSE,"Yearly MAIFI";#N/A,#N/A,FALSE,"Monthly Cust &gt;=4 Int"}</x:definedName>
    <x:definedName name="kkk" localSheetId="9" hidden="1">{#N/A,#N/A,FALSE,"Monthly SAIFI";#N/A,#N/A,FALSE,"Yearly SAIFI";#N/A,#N/A,FALSE,"Monthly CAIDI";#N/A,#N/A,FALSE,"Yearly CAIDI";#N/A,#N/A,FALSE,"Monthly SAIDI";#N/A,#N/A,FALSE,"Yearly SAIDI";#N/A,#N/A,FALSE,"Monthly MAIFI";#N/A,#N/A,FALSE,"Yearly MAIFI";#N/A,#N/A,FALSE,"Monthly Cust &gt;=4 Int"}</x:definedName>
    <x:definedName name="kkk" localSheetId="15" hidden="1">{#N/A,#N/A,FALSE,"Monthly SAIFI";#N/A,#N/A,FALSE,"Yearly SAIFI";#N/A,#N/A,FALSE,"Monthly CAIDI";#N/A,#N/A,FALSE,"Yearly CAIDI";#N/A,#N/A,FALSE,"Monthly SAIDI";#N/A,#N/A,FALSE,"Yearly SAIDI";#N/A,#N/A,FALSE,"Monthly MAIFI";#N/A,#N/A,FALSE,"Yearly MAIFI";#N/A,#N/A,FALSE,"Monthly Cust &gt;=4 Int"}</x:definedName>
    <x:definedName name="kkk" localSheetId="16" hidden="1">{#N/A,#N/A,FALSE,"Monthly SAIFI";#N/A,#N/A,FALSE,"Yearly SAIFI";#N/A,#N/A,FALSE,"Monthly CAIDI";#N/A,#N/A,FALSE,"Yearly CAIDI";#N/A,#N/A,FALSE,"Monthly SAIDI";#N/A,#N/A,FALSE,"Yearly SAIDI";#N/A,#N/A,FALSE,"Monthly MAIFI";#N/A,#N/A,FALSE,"Yearly MAIFI";#N/A,#N/A,FALSE,"Monthly Cust &gt;=4 Int"}</x:definedName>
    <x:definedName name="kkk" localSheetId="14" hidden="1">{#N/A,#N/A,FALSE,"Monthly SAIFI";#N/A,#N/A,FALSE,"Yearly SAIFI";#N/A,#N/A,FALSE,"Monthly CAIDI";#N/A,#N/A,FALSE,"Yearly CAIDI";#N/A,#N/A,FALSE,"Monthly SAIDI";#N/A,#N/A,FALSE,"Yearly SAIDI";#N/A,#N/A,FALSE,"Monthly MAIFI";#N/A,#N/A,FALSE,"Yearly MAIFI";#N/A,#N/A,FALSE,"Monthly Cust &gt;=4 Int"}</x:definedName>
    <x:definedName name="kkk" localSheetId="17" hidden="1">{#N/A,#N/A,FALSE,"Monthly SAIFI";#N/A,#N/A,FALSE,"Yearly SAIFI";#N/A,#N/A,FALSE,"Monthly CAIDI";#N/A,#N/A,FALSE,"Yearly CAIDI";#N/A,#N/A,FALSE,"Monthly SAIDI";#N/A,#N/A,FALSE,"Yearly SAIDI";#N/A,#N/A,FALSE,"Monthly MAIFI";#N/A,#N/A,FALSE,"Yearly MAIFI";#N/A,#N/A,FALSE,"Monthly Cust &gt;=4 Int"}</x:definedName>
    <x:definedName name="kkk" hidden="1">{#N/A,#N/A,FALSE,"Monthly SAIFI";#N/A,#N/A,FALSE,"Yearly SAIFI";#N/A,#N/A,FALSE,"Monthly CAIDI";#N/A,#N/A,FALSE,"Yearly CAIDI";#N/A,#N/A,FALSE,"Monthly SAIDI";#N/A,#N/A,FALSE,"Yearly SAIDI";#N/A,#N/A,FALSE,"Monthly MAIFI";#N/A,#N/A,FALSE,"Yearly MAIFI";#N/A,#N/A,FALSE,"Monthly Cust &gt;=4 Int"}</x:definedName>
    <x:definedName name="klio" localSheetId="9">{"'Metretek HTML'!$A$7:$W$42"}</x:definedName>
    <x:definedName name="klio" localSheetId="15">{"'Metretek HTML'!$A$7:$W$42"}</x:definedName>
    <x:definedName name="klio" localSheetId="16">{"'Metretek HTML'!$A$7:$W$42"}</x:definedName>
    <x:definedName name="klio" localSheetId="17">{"'Metretek HTML'!$A$7:$W$42"}</x:definedName>
    <x:definedName name="klio">{"'Metretek HTML'!$A$7:$W$42"}</x:definedName>
    <x:definedName name="l" localSheetId="9">#REF!</x:definedName>
    <x:definedName name="l">#REF!</x:definedName>
    <x:definedName name="L4_A" localSheetId="9">#REF!</x:definedName>
    <x:definedName name="L4_A" localSheetId="17">#REF!</x:definedName>
    <x:definedName name="L4_A">#REF!</x:definedName>
    <x:definedName name="L4_B" localSheetId="9">#REF!</x:definedName>
    <x:definedName name="L4_B" localSheetId="17">#REF!</x:definedName>
    <x:definedName name="L4_B">#REF!</x:definedName>
    <x:definedName name="LabHour" localSheetId="9">#REF!</x:definedName>
    <x:definedName name="LabHour" localSheetId="17">#REF!</x:definedName>
    <x:definedName name="LabHour">#REF!</x:definedName>
    <x:definedName name="Labor" localSheetId="17">#REF!</x:definedName>
    <x:definedName name="Labor">#REF!</x:definedName>
    <x:definedName name="Labor__excl._Cost_of_Sales_labor" localSheetId="17">#REF!</x:definedName>
    <x:definedName name="Labor__excl._Cost_of_Sales_labor">#REF!</x:definedName>
    <x:definedName name="Labor_Total">#REF!</x:definedName>
    <x:definedName name="lastrow" localSheetId="9">#REF!</x:definedName>
    <x:definedName name="lastrow">#REF!</x:definedName>
    <x:definedName name="LAYOUT" localSheetId="17">#REF!</x:definedName>
    <x:definedName name="LAYOUT">#REF!</x:definedName>
    <x:definedName name="LAYOUT_NAME" localSheetId="17">#REF!</x:definedName>
    <x:definedName name="LAYOUT_NAME">#REF!</x:definedName>
    <x:definedName name="left">OFFSET(!A1,0,-1)</x:definedName>
    <x:definedName name="Less_Accum_Depr__Depl___Amort" localSheetId="17">#REF!</x:definedName>
    <x:definedName name="Less_Accum_Depr__Depl___Amort">#REF!</x:definedName>
    <x:definedName name="Less_Accum_Depreciation___Amortization" localSheetId="17">#REF!</x:definedName>
    <x:definedName name="Less_Accum_Depreciation___Amortization">#REF!</x:definedName>
    <x:definedName name="Less_Tax_Credits_Generated" localSheetId="17">#REF!</x:definedName>
    <x:definedName name="Less_Tax_Credits_Generated">#REF!</x:definedName>
    <x:definedName name="Levelized..FM1.ROR..print">#REF!</x:definedName>
    <x:definedName name="LFTSR">#REF!</x:definedName>
    <x:definedName name="Liab_from_Risk_Mgt___Trading" localSheetId="17">#REF!</x:definedName>
    <x:definedName name="Liab_from_Risk_Mgt___Trading">#REF!</x:definedName>
    <x:definedName name="Liab_from_Risk_Mgt___Trading___Current" localSheetId="17">#REF!</x:definedName>
    <x:definedName name="Liab_from_Risk_Mgt___Trading___Current">#REF!</x:definedName>
    <x:definedName name="Liabilities_from_Trans___Storage_Contracts" localSheetId="17">#REF!</x:definedName>
    <x:definedName name="Liabilities_from_Trans___Storage_Contracts">#REF!</x:definedName>
    <x:definedName name="Library" hidden="1">"a1"</x:definedName>
    <x:definedName name="LicenseCOS">0.01</x:definedName>
    <x:definedName name="LIFE">#REF!</x:definedName>
    <x:definedName name="limcount" hidden="1">1</x:definedName>
    <x:definedName name="LIST">#REF!</x:definedName>
    <x:definedName name="LK" localSheetId="9">{"'Metretek HTML'!$A$7:$W$42"}</x:definedName>
    <x:definedName name="LK" localSheetId="15">{"'Metretek HTML'!$A$7:$W$42"}</x:definedName>
    <x:definedName name="LK" localSheetId="16">{"'Metretek HTML'!$A$7:$W$42"}</x:definedName>
    <x:definedName name="LK" localSheetId="17">{"'Metretek HTML'!$A$7:$W$42"}</x:definedName>
    <x:definedName name="LK">{"'Metretek HTML'!$A$7:$W$42"}</x:definedName>
    <x:definedName name="ll" localSheetId="9" hidden="1">{#N/A,#N/A,FALSE,"EMPPAY"}</x:definedName>
    <x:definedName name="ll" localSheetId="15" hidden="1">{#N/A,#N/A,FALSE,"EMPPAY"}</x:definedName>
    <x:definedName name="ll" localSheetId="16" hidden="1">{#N/A,#N/A,FALSE,"EMPPAY"}</x:definedName>
    <x:definedName name="ll" localSheetId="17" hidden="1">{#N/A,#N/A,FALSE,"EMPPAY"}</x:definedName>
    <x:definedName name="ll" hidden="1">{#N/A,#N/A,FALSE,"EMPPAY"}</x:definedName>
    <x:definedName name="LOAD" localSheetId="17">#REF!</x:definedName>
    <x:definedName name="LOAD">#REF!</x:definedName>
    <x:definedName name="LOAD_4" localSheetId="9">#REF!</x:definedName>
    <x:definedName name="LOAD_4" localSheetId="17">#REF!</x:definedName>
    <x:definedName name="LOAD_4">#REF!</x:definedName>
    <x:definedName name="Loan_from_Affiliate" localSheetId="9">#REF!</x:definedName>
    <x:definedName name="Loan_from_Affiliate" localSheetId="17">#REF!</x:definedName>
    <x:definedName name="Loan_from_Affiliate">#REF!</x:definedName>
    <x:definedName name="lob" localSheetId="17">#REF!</x:definedName>
    <x:definedName name="lob">#REF!</x:definedName>
    <x:definedName name="lobcolumn" localSheetId="17">#REF!</x:definedName>
    <x:definedName name="lobcolumn">#REF!</x:definedName>
    <x:definedName name="LOCATE3">#N/A</x:definedName>
    <x:definedName name="LOCTABLE">#REF!</x:definedName>
    <x:definedName name="LOCTextLen">#REF!</x:definedName>
    <x:definedName name="loilpuioopy" localSheetId="21" hidden="1">{#N/A,#N/A,FALSE,"Monthly SAIFI";#N/A,#N/A,FALSE,"Yearly SAIFI";#N/A,#N/A,FALSE,"Monthly CAIDI";#N/A,#N/A,FALSE,"Yearly CAIDI";#N/A,#N/A,FALSE,"Monthly SAIDI";#N/A,#N/A,FALSE,"Yearly SAIDI";#N/A,#N/A,FALSE,"Monthly MAIFI";#N/A,#N/A,FALSE,"Yearly MAIFI";#N/A,#N/A,FALSE,"Monthly Cust &gt;=4 Int"}</x:definedName>
    <x:definedName name="loilpuioopy" localSheetId="9" hidden="1">{#N/A,#N/A,FALSE,"Monthly SAIFI";#N/A,#N/A,FALSE,"Yearly SAIFI";#N/A,#N/A,FALSE,"Monthly CAIDI";#N/A,#N/A,FALSE,"Yearly CAIDI";#N/A,#N/A,FALSE,"Monthly SAIDI";#N/A,#N/A,FALSE,"Yearly SAIDI";#N/A,#N/A,FALSE,"Monthly MAIFI";#N/A,#N/A,FALSE,"Yearly MAIFI";#N/A,#N/A,FALSE,"Monthly Cust &gt;=4 Int"}</x:definedName>
    <x:definedName name="loilpuioopy" localSheetId="15" hidden="1">{#N/A,#N/A,FALSE,"Monthly SAIFI";#N/A,#N/A,FALSE,"Yearly SAIFI";#N/A,#N/A,FALSE,"Monthly CAIDI";#N/A,#N/A,FALSE,"Yearly CAIDI";#N/A,#N/A,FALSE,"Monthly SAIDI";#N/A,#N/A,FALSE,"Yearly SAIDI";#N/A,#N/A,FALSE,"Monthly MAIFI";#N/A,#N/A,FALSE,"Yearly MAIFI";#N/A,#N/A,FALSE,"Monthly Cust &gt;=4 Int"}</x:definedName>
    <x:definedName name="loilpuioopy" localSheetId="16" hidden="1">{#N/A,#N/A,FALSE,"Monthly SAIFI";#N/A,#N/A,FALSE,"Yearly SAIFI";#N/A,#N/A,FALSE,"Monthly CAIDI";#N/A,#N/A,FALSE,"Yearly CAIDI";#N/A,#N/A,FALSE,"Monthly SAIDI";#N/A,#N/A,FALSE,"Yearly SAIDI";#N/A,#N/A,FALSE,"Monthly MAIFI";#N/A,#N/A,FALSE,"Yearly MAIFI";#N/A,#N/A,FALSE,"Monthly Cust &gt;=4 Int"}</x:definedName>
    <x:definedName name="loilpuioopy" localSheetId="14" hidden="1">{#N/A,#N/A,FALSE,"Monthly SAIFI";#N/A,#N/A,FALSE,"Yearly SAIFI";#N/A,#N/A,FALSE,"Monthly CAIDI";#N/A,#N/A,FALSE,"Yearly CAIDI";#N/A,#N/A,FALSE,"Monthly SAIDI";#N/A,#N/A,FALSE,"Yearly SAIDI";#N/A,#N/A,FALSE,"Monthly MAIFI";#N/A,#N/A,FALSE,"Yearly MAIFI";#N/A,#N/A,FALSE,"Monthly Cust &gt;=4 Int"}</x:definedName>
    <x:definedName name="loilpuioopy" localSheetId="17" hidden="1">{#N/A,#N/A,FALSE,"Monthly SAIFI";#N/A,#N/A,FALSE,"Yearly SAIFI";#N/A,#N/A,FALSE,"Monthly CAIDI";#N/A,#N/A,FALSE,"Yearly CAIDI";#N/A,#N/A,FALSE,"Monthly SAIDI";#N/A,#N/A,FALSE,"Yearly SAIDI";#N/A,#N/A,FALSE,"Monthly MAIFI";#N/A,#N/A,FALSE,"Yearly MAIFI";#N/A,#N/A,FALSE,"Monthly Cust &gt;=4 Int"}</x:definedName>
    <x:definedName name="loilpuioopy" hidden="1">{#N/A,#N/A,FALSE,"Monthly SAIFI";#N/A,#N/A,FALSE,"Yearly SAIFI";#N/A,#N/A,FALSE,"Monthly CAIDI";#N/A,#N/A,FALSE,"Yearly CAIDI";#N/A,#N/A,FALSE,"Monthly SAIDI";#N/A,#N/A,FALSE,"Yearly SAIDI";#N/A,#N/A,FALSE,"Monthly MAIFI";#N/A,#N/A,FALSE,"Yearly MAIFI";#N/A,#N/A,FALSE,"Monthly Cust &gt;=4 Int"}</x:definedName>
    <x:definedName name="LOLD">1</x:definedName>
    <x:definedName name="LOLD_Capital">11</x:definedName>
    <x:definedName name="LOLD_Expense">11</x:definedName>
    <x:definedName name="LOLD_Table">10</x:definedName>
    <x:definedName name="Long_Term_Assets_from_Risk_Mgt_Activities" localSheetId="17">#REF!</x:definedName>
    <x:definedName name="Long_Term_Assets_from_Risk_Mgt_Activities">#REF!</x:definedName>
    <x:definedName name="Long_Term_Capital_Leases" localSheetId="17">#REF!</x:definedName>
    <x:definedName name="Long_Term_Capital_Leases">#REF!</x:definedName>
    <x:definedName name="Long_Term_Capitalization">#REF!</x:definedName>
    <x:definedName name="Long_Term_Debt">#REF!</x:definedName>
    <x:definedName name="Long_Term_Debt_Issuance">#REF!</x:definedName>
    <x:definedName name="Long_Term_Debt_Issuance_CPM">#REF!</x:definedName>
    <x:definedName name="Long_Term_Debt_Redemption">#REF!</x:definedName>
    <x:definedName name="Long_Term_Debt_Redemption_CPM">#REF!</x:definedName>
    <x:definedName name="Long_Term_Financing">#REF!</x:definedName>
    <x:definedName name="Long_Term_Liabilities">#REF!</x:definedName>
    <x:definedName name="Long_Term_Liability_from_Risk_Mgt_Activities">#REF!</x:definedName>
    <x:definedName name="Long_Term_Notes_Receivable">#REF!</x:definedName>
    <x:definedName name="LOOP_1">#REF!</x:definedName>
    <x:definedName name="LOOP_2">#REF!</x:definedName>
    <x:definedName name="LOOP_3">#REF!</x:definedName>
    <x:definedName name="losses">#REF!</x:definedName>
    <x:definedName name="Lower_Level" localSheetId="9">#REF!</x:definedName>
    <x:definedName name="Lower_Level">#REF!</x:definedName>
    <x:definedName name="LRG_GE" localSheetId="9">#REF!</x:definedName>
    <x:definedName name="LRG_GE" localSheetId="17">#REF!</x:definedName>
    <x:definedName name="LRG_GE">#REF!</x:definedName>
    <x:definedName name="LRG_GJ" localSheetId="9">#REF!</x:definedName>
    <x:definedName name="LRG_GJ" localSheetId="17">#REF!</x:definedName>
    <x:definedName name="LRG_GJ">#REF!</x:definedName>
    <x:definedName name="lsdfj" localSheetId="21" hidden="1">{#N/A,#N/A,FALSE,"Monthly SAIFI";#N/A,#N/A,FALSE,"Yearly SAIFI";#N/A,#N/A,FALSE,"Monthly CAIDI";#N/A,#N/A,FALSE,"Yearly CAIDI";#N/A,#N/A,FALSE,"Monthly SAIDI";#N/A,#N/A,FALSE,"Yearly SAIDI";#N/A,#N/A,FALSE,"Monthly MAIFI";#N/A,#N/A,FALSE,"Yearly MAIFI";#N/A,#N/A,FALSE,"Monthly Cust &gt;=4 Int"}</x:definedName>
    <x:definedName name="lsdfj" localSheetId="9" hidden="1">{#N/A,#N/A,FALSE,"Monthly SAIFI";#N/A,#N/A,FALSE,"Yearly SAIFI";#N/A,#N/A,FALSE,"Monthly CAIDI";#N/A,#N/A,FALSE,"Yearly CAIDI";#N/A,#N/A,FALSE,"Monthly SAIDI";#N/A,#N/A,FALSE,"Yearly SAIDI";#N/A,#N/A,FALSE,"Monthly MAIFI";#N/A,#N/A,FALSE,"Yearly MAIFI";#N/A,#N/A,FALSE,"Monthly Cust &gt;=4 Int"}</x:definedName>
    <x:definedName name="lsdfj" localSheetId="15" hidden="1">{#N/A,#N/A,FALSE,"Monthly SAIFI";#N/A,#N/A,FALSE,"Yearly SAIFI";#N/A,#N/A,FALSE,"Monthly CAIDI";#N/A,#N/A,FALSE,"Yearly CAIDI";#N/A,#N/A,FALSE,"Monthly SAIDI";#N/A,#N/A,FALSE,"Yearly SAIDI";#N/A,#N/A,FALSE,"Monthly MAIFI";#N/A,#N/A,FALSE,"Yearly MAIFI";#N/A,#N/A,FALSE,"Monthly Cust &gt;=4 Int"}</x:definedName>
    <x:definedName name="lsdfj" localSheetId="16" hidden="1">{#N/A,#N/A,FALSE,"Monthly SAIFI";#N/A,#N/A,FALSE,"Yearly SAIFI";#N/A,#N/A,FALSE,"Monthly CAIDI";#N/A,#N/A,FALSE,"Yearly CAIDI";#N/A,#N/A,FALSE,"Monthly SAIDI";#N/A,#N/A,FALSE,"Yearly SAIDI";#N/A,#N/A,FALSE,"Monthly MAIFI";#N/A,#N/A,FALSE,"Yearly MAIFI";#N/A,#N/A,FALSE,"Monthly Cust &gt;=4 Int"}</x:definedName>
    <x:definedName name="lsdfj" localSheetId="14" hidden="1">{#N/A,#N/A,FALSE,"Monthly SAIFI";#N/A,#N/A,FALSE,"Yearly SAIFI";#N/A,#N/A,FALSE,"Monthly CAIDI";#N/A,#N/A,FALSE,"Yearly CAIDI";#N/A,#N/A,FALSE,"Monthly SAIDI";#N/A,#N/A,FALSE,"Yearly SAIDI";#N/A,#N/A,FALSE,"Monthly MAIFI";#N/A,#N/A,FALSE,"Yearly MAIFI";#N/A,#N/A,FALSE,"Monthly Cust &gt;=4 Int"}</x:definedName>
    <x:definedName name="lsdfj" localSheetId="17" hidden="1">{#N/A,#N/A,FALSE,"Monthly SAIFI";#N/A,#N/A,FALSE,"Yearly SAIFI";#N/A,#N/A,FALSE,"Monthly CAIDI";#N/A,#N/A,FALSE,"Yearly CAIDI";#N/A,#N/A,FALSE,"Monthly SAIDI";#N/A,#N/A,FALSE,"Yearly SAIDI";#N/A,#N/A,FALSE,"Monthly MAIFI";#N/A,#N/A,FALSE,"Yearly MAIFI";#N/A,#N/A,FALSE,"Monthly Cust &gt;=4 Int"}</x:definedName>
    <x:definedName name="lsdfj" hidden="1">{#N/A,#N/A,FALSE,"Monthly SAIFI";#N/A,#N/A,FALSE,"Yearly SAIFI";#N/A,#N/A,FALSE,"Monthly CAIDI";#N/A,#N/A,FALSE,"Yearly CAIDI";#N/A,#N/A,FALSE,"Monthly SAIDI";#N/A,#N/A,FALSE,"Yearly SAIDI";#N/A,#N/A,FALSE,"Monthly MAIFI";#N/A,#N/A,FALSE,"Yearly MAIFI";#N/A,#N/A,FALSE,"Monthly Cust &gt;=4 Int"}</x:definedName>
    <x:definedName name="lsdjf" localSheetId="21" hidden="1">{#N/A,#N/A,FALSE,"Monthly SAIFI";#N/A,#N/A,FALSE,"Yearly SAIFI";#N/A,#N/A,FALSE,"Monthly CAIDI";#N/A,#N/A,FALSE,"Yearly CAIDI";#N/A,#N/A,FALSE,"Monthly SAIDI";#N/A,#N/A,FALSE,"Yearly SAIDI";#N/A,#N/A,FALSE,"Monthly MAIFI";#N/A,#N/A,FALSE,"Yearly MAIFI";#N/A,#N/A,FALSE,"Monthly Cust &gt;=4 Int"}</x:definedName>
    <x:definedName name="lsdjf" localSheetId="9" hidden="1">{#N/A,#N/A,FALSE,"Monthly SAIFI";#N/A,#N/A,FALSE,"Yearly SAIFI";#N/A,#N/A,FALSE,"Monthly CAIDI";#N/A,#N/A,FALSE,"Yearly CAIDI";#N/A,#N/A,FALSE,"Monthly SAIDI";#N/A,#N/A,FALSE,"Yearly SAIDI";#N/A,#N/A,FALSE,"Monthly MAIFI";#N/A,#N/A,FALSE,"Yearly MAIFI";#N/A,#N/A,FALSE,"Monthly Cust &gt;=4 Int"}</x:definedName>
    <x:definedName name="lsdjf" localSheetId="15" hidden="1">{#N/A,#N/A,FALSE,"Monthly SAIFI";#N/A,#N/A,FALSE,"Yearly SAIFI";#N/A,#N/A,FALSE,"Monthly CAIDI";#N/A,#N/A,FALSE,"Yearly CAIDI";#N/A,#N/A,FALSE,"Monthly SAIDI";#N/A,#N/A,FALSE,"Yearly SAIDI";#N/A,#N/A,FALSE,"Monthly MAIFI";#N/A,#N/A,FALSE,"Yearly MAIFI";#N/A,#N/A,FALSE,"Monthly Cust &gt;=4 Int"}</x:definedName>
    <x:definedName name="lsdjf" localSheetId="16" hidden="1">{#N/A,#N/A,FALSE,"Monthly SAIFI";#N/A,#N/A,FALSE,"Yearly SAIFI";#N/A,#N/A,FALSE,"Monthly CAIDI";#N/A,#N/A,FALSE,"Yearly CAIDI";#N/A,#N/A,FALSE,"Monthly SAIDI";#N/A,#N/A,FALSE,"Yearly SAIDI";#N/A,#N/A,FALSE,"Monthly MAIFI";#N/A,#N/A,FALSE,"Yearly MAIFI";#N/A,#N/A,FALSE,"Monthly Cust &gt;=4 Int"}</x:definedName>
    <x:definedName name="lsdjf" localSheetId="14" hidden="1">{#N/A,#N/A,FALSE,"Monthly SAIFI";#N/A,#N/A,FALSE,"Yearly SAIFI";#N/A,#N/A,FALSE,"Monthly CAIDI";#N/A,#N/A,FALSE,"Yearly CAIDI";#N/A,#N/A,FALSE,"Monthly SAIDI";#N/A,#N/A,FALSE,"Yearly SAIDI";#N/A,#N/A,FALSE,"Monthly MAIFI";#N/A,#N/A,FALSE,"Yearly MAIFI";#N/A,#N/A,FALSE,"Monthly Cust &gt;=4 Int"}</x:definedName>
    <x:definedName name="lsdjf" localSheetId="17" hidden="1">{#N/A,#N/A,FALSE,"Monthly SAIFI";#N/A,#N/A,FALSE,"Yearly SAIFI";#N/A,#N/A,FALSE,"Monthly CAIDI";#N/A,#N/A,FALSE,"Yearly CAIDI";#N/A,#N/A,FALSE,"Monthly SAIDI";#N/A,#N/A,FALSE,"Yearly SAIDI";#N/A,#N/A,FALSE,"Monthly MAIFI";#N/A,#N/A,FALSE,"Yearly MAIFI";#N/A,#N/A,FALSE,"Monthly Cust &gt;=4 Int"}</x:definedName>
    <x:definedName name="lsdjf" hidden="1">{#N/A,#N/A,FALSE,"Monthly SAIFI";#N/A,#N/A,FALSE,"Yearly SAIFI";#N/A,#N/A,FALSE,"Monthly CAIDI";#N/A,#N/A,FALSE,"Yearly CAIDI";#N/A,#N/A,FALSE,"Monthly SAIDI";#N/A,#N/A,FALSE,"Yearly SAIDI";#N/A,#N/A,FALSE,"Monthly MAIFI";#N/A,#N/A,FALSE,"Yearly MAIFI";#N/A,#N/A,FALSE,"Monthly Cust &gt;=4 Int"}</x:definedName>
    <x:definedName name="lsdjfl" localSheetId="21" hidden="1">{#N/A,#N/A,FALSE,"Monthly SAIFI";#N/A,#N/A,FALSE,"Yearly SAIFI";#N/A,#N/A,FALSE,"Monthly CAIDI";#N/A,#N/A,FALSE,"Yearly CAIDI";#N/A,#N/A,FALSE,"Monthly SAIDI";#N/A,#N/A,FALSE,"Yearly SAIDI";#N/A,#N/A,FALSE,"Monthly MAIFI";#N/A,#N/A,FALSE,"Yearly MAIFI";#N/A,#N/A,FALSE,"Monthly Cust &gt;=4 Int"}</x:definedName>
    <x:definedName name="lsdjfl" localSheetId="9" hidden="1">{#N/A,#N/A,FALSE,"Monthly SAIFI";#N/A,#N/A,FALSE,"Yearly SAIFI";#N/A,#N/A,FALSE,"Monthly CAIDI";#N/A,#N/A,FALSE,"Yearly CAIDI";#N/A,#N/A,FALSE,"Monthly SAIDI";#N/A,#N/A,FALSE,"Yearly SAIDI";#N/A,#N/A,FALSE,"Monthly MAIFI";#N/A,#N/A,FALSE,"Yearly MAIFI";#N/A,#N/A,FALSE,"Monthly Cust &gt;=4 Int"}</x:definedName>
    <x:definedName name="lsdjfl" localSheetId="15" hidden="1">{#N/A,#N/A,FALSE,"Monthly SAIFI";#N/A,#N/A,FALSE,"Yearly SAIFI";#N/A,#N/A,FALSE,"Monthly CAIDI";#N/A,#N/A,FALSE,"Yearly CAIDI";#N/A,#N/A,FALSE,"Monthly SAIDI";#N/A,#N/A,FALSE,"Yearly SAIDI";#N/A,#N/A,FALSE,"Monthly MAIFI";#N/A,#N/A,FALSE,"Yearly MAIFI";#N/A,#N/A,FALSE,"Monthly Cust &gt;=4 Int"}</x:definedName>
    <x:definedName name="lsdjfl" localSheetId="16" hidden="1">{#N/A,#N/A,FALSE,"Monthly SAIFI";#N/A,#N/A,FALSE,"Yearly SAIFI";#N/A,#N/A,FALSE,"Monthly CAIDI";#N/A,#N/A,FALSE,"Yearly CAIDI";#N/A,#N/A,FALSE,"Monthly SAIDI";#N/A,#N/A,FALSE,"Yearly SAIDI";#N/A,#N/A,FALSE,"Monthly MAIFI";#N/A,#N/A,FALSE,"Yearly MAIFI";#N/A,#N/A,FALSE,"Monthly Cust &gt;=4 Int"}</x:definedName>
    <x:definedName name="lsdjfl" localSheetId="14" hidden="1">{#N/A,#N/A,FALSE,"Monthly SAIFI";#N/A,#N/A,FALSE,"Yearly SAIFI";#N/A,#N/A,FALSE,"Monthly CAIDI";#N/A,#N/A,FALSE,"Yearly CAIDI";#N/A,#N/A,FALSE,"Monthly SAIDI";#N/A,#N/A,FALSE,"Yearly SAIDI";#N/A,#N/A,FALSE,"Monthly MAIFI";#N/A,#N/A,FALSE,"Yearly MAIFI";#N/A,#N/A,FALSE,"Monthly Cust &gt;=4 Int"}</x:definedName>
    <x:definedName name="lsdjfl" localSheetId="17" hidden="1">{#N/A,#N/A,FALSE,"Monthly SAIFI";#N/A,#N/A,FALSE,"Yearly SAIFI";#N/A,#N/A,FALSE,"Monthly CAIDI";#N/A,#N/A,FALSE,"Yearly CAIDI";#N/A,#N/A,FALSE,"Monthly SAIDI";#N/A,#N/A,FALSE,"Yearly SAIDI";#N/A,#N/A,FALSE,"Monthly MAIFI";#N/A,#N/A,FALSE,"Yearly MAIFI";#N/A,#N/A,FALSE,"Monthly Cust &gt;=4 Int"}</x:definedName>
    <x:definedName name="lsdjfl" hidden="1">{#N/A,#N/A,FALSE,"Monthly SAIFI";#N/A,#N/A,FALSE,"Yearly SAIFI";#N/A,#N/A,FALSE,"Monthly CAIDI";#N/A,#N/A,FALSE,"Yearly CAIDI";#N/A,#N/A,FALSE,"Monthly SAIDI";#N/A,#N/A,FALSE,"Yearly SAIDI";#N/A,#N/A,FALSE,"Monthly MAIFI";#N/A,#N/A,FALSE,"Yearly MAIFI";#N/A,#N/A,FALSE,"Monthly Cust &gt;=4 Int"}</x:definedName>
    <x:definedName name="lsdjfls" localSheetId="21" hidden="1">{#N/A,#N/A,FALSE,"Monthly SAIFI";#N/A,#N/A,FALSE,"Yearly SAIFI";#N/A,#N/A,FALSE,"Monthly CAIDI";#N/A,#N/A,FALSE,"Yearly CAIDI";#N/A,#N/A,FALSE,"Monthly SAIDI";#N/A,#N/A,FALSE,"Yearly SAIDI";#N/A,#N/A,FALSE,"Monthly MAIFI";#N/A,#N/A,FALSE,"Yearly MAIFI";#N/A,#N/A,FALSE,"Monthly Cust &gt;=4 Int"}</x:definedName>
    <x:definedName name="lsdjfls" localSheetId="9" hidden="1">{#N/A,#N/A,FALSE,"Monthly SAIFI";#N/A,#N/A,FALSE,"Yearly SAIFI";#N/A,#N/A,FALSE,"Monthly CAIDI";#N/A,#N/A,FALSE,"Yearly CAIDI";#N/A,#N/A,FALSE,"Monthly SAIDI";#N/A,#N/A,FALSE,"Yearly SAIDI";#N/A,#N/A,FALSE,"Monthly MAIFI";#N/A,#N/A,FALSE,"Yearly MAIFI";#N/A,#N/A,FALSE,"Monthly Cust &gt;=4 Int"}</x:definedName>
    <x:definedName name="lsdjfls" localSheetId="15" hidden="1">{#N/A,#N/A,FALSE,"Monthly SAIFI";#N/A,#N/A,FALSE,"Yearly SAIFI";#N/A,#N/A,FALSE,"Monthly CAIDI";#N/A,#N/A,FALSE,"Yearly CAIDI";#N/A,#N/A,FALSE,"Monthly SAIDI";#N/A,#N/A,FALSE,"Yearly SAIDI";#N/A,#N/A,FALSE,"Monthly MAIFI";#N/A,#N/A,FALSE,"Yearly MAIFI";#N/A,#N/A,FALSE,"Monthly Cust &gt;=4 Int"}</x:definedName>
    <x:definedName name="lsdjfls" localSheetId="16" hidden="1">{#N/A,#N/A,FALSE,"Monthly SAIFI";#N/A,#N/A,FALSE,"Yearly SAIFI";#N/A,#N/A,FALSE,"Monthly CAIDI";#N/A,#N/A,FALSE,"Yearly CAIDI";#N/A,#N/A,FALSE,"Monthly SAIDI";#N/A,#N/A,FALSE,"Yearly SAIDI";#N/A,#N/A,FALSE,"Monthly MAIFI";#N/A,#N/A,FALSE,"Yearly MAIFI";#N/A,#N/A,FALSE,"Monthly Cust &gt;=4 Int"}</x:definedName>
    <x:definedName name="lsdjfls" localSheetId="14" hidden="1">{#N/A,#N/A,FALSE,"Monthly SAIFI";#N/A,#N/A,FALSE,"Yearly SAIFI";#N/A,#N/A,FALSE,"Monthly CAIDI";#N/A,#N/A,FALSE,"Yearly CAIDI";#N/A,#N/A,FALSE,"Monthly SAIDI";#N/A,#N/A,FALSE,"Yearly SAIDI";#N/A,#N/A,FALSE,"Monthly MAIFI";#N/A,#N/A,FALSE,"Yearly MAIFI";#N/A,#N/A,FALSE,"Monthly Cust &gt;=4 Int"}</x:definedName>
    <x:definedName name="lsdjfls" localSheetId="17" hidden="1">{#N/A,#N/A,FALSE,"Monthly SAIFI";#N/A,#N/A,FALSE,"Yearly SAIFI";#N/A,#N/A,FALSE,"Monthly CAIDI";#N/A,#N/A,FALSE,"Yearly CAIDI";#N/A,#N/A,FALSE,"Monthly SAIDI";#N/A,#N/A,FALSE,"Yearly SAIDI";#N/A,#N/A,FALSE,"Monthly MAIFI";#N/A,#N/A,FALSE,"Yearly MAIFI";#N/A,#N/A,FALSE,"Monthly Cust &gt;=4 Int"}</x:definedName>
    <x:definedName name="lsdjfls" hidden="1">{#N/A,#N/A,FALSE,"Monthly SAIFI";#N/A,#N/A,FALSE,"Yearly SAIFI";#N/A,#N/A,FALSE,"Monthly CAIDI";#N/A,#N/A,FALSE,"Yearly CAIDI";#N/A,#N/A,FALSE,"Monthly SAIDI";#N/A,#N/A,FALSE,"Yearly SAIDI";#N/A,#N/A,FALSE,"Monthly MAIFI";#N/A,#N/A,FALSE,"Yearly MAIFI";#N/A,#N/A,FALSE,"Monthly Cust &gt;=4 Int"}</x:definedName>
    <x:definedName name="lsdjfsdl" localSheetId="21" hidden="1">{#N/A,#N/A,FALSE,"Monthly SAIFI";#N/A,#N/A,FALSE,"Yearly SAIFI";#N/A,#N/A,FALSE,"Monthly CAIDI";#N/A,#N/A,FALSE,"Yearly CAIDI";#N/A,#N/A,FALSE,"Monthly SAIDI";#N/A,#N/A,FALSE,"Yearly SAIDI";#N/A,#N/A,FALSE,"Monthly MAIFI";#N/A,#N/A,FALSE,"Yearly MAIFI";#N/A,#N/A,FALSE,"Monthly Cust &gt;=4 Int"}</x:definedName>
    <x:definedName name="lsdjfsdl" localSheetId="9" hidden="1">{#N/A,#N/A,FALSE,"Monthly SAIFI";#N/A,#N/A,FALSE,"Yearly SAIFI";#N/A,#N/A,FALSE,"Monthly CAIDI";#N/A,#N/A,FALSE,"Yearly CAIDI";#N/A,#N/A,FALSE,"Monthly SAIDI";#N/A,#N/A,FALSE,"Yearly SAIDI";#N/A,#N/A,FALSE,"Monthly MAIFI";#N/A,#N/A,FALSE,"Yearly MAIFI";#N/A,#N/A,FALSE,"Monthly Cust &gt;=4 Int"}</x:definedName>
    <x:definedName name="lsdjfsdl" localSheetId="15" hidden="1">{#N/A,#N/A,FALSE,"Monthly SAIFI";#N/A,#N/A,FALSE,"Yearly SAIFI";#N/A,#N/A,FALSE,"Monthly CAIDI";#N/A,#N/A,FALSE,"Yearly CAIDI";#N/A,#N/A,FALSE,"Monthly SAIDI";#N/A,#N/A,FALSE,"Yearly SAIDI";#N/A,#N/A,FALSE,"Monthly MAIFI";#N/A,#N/A,FALSE,"Yearly MAIFI";#N/A,#N/A,FALSE,"Monthly Cust &gt;=4 Int"}</x:definedName>
    <x:definedName name="lsdjfsdl" localSheetId="16" hidden="1">{#N/A,#N/A,FALSE,"Monthly SAIFI";#N/A,#N/A,FALSE,"Yearly SAIFI";#N/A,#N/A,FALSE,"Monthly CAIDI";#N/A,#N/A,FALSE,"Yearly CAIDI";#N/A,#N/A,FALSE,"Monthly SAIDI";#N/A,#N/A,FALSE,"Yearly SAIDI";#N/A,#N/A,FALSE,"Monthly MAIFI";#N/A,#N/A,FALSE,"Yearly MAIFI";#N/A,#N/A,FALSE,"Monthly Cust &gt;=4 Int"}</x:definedName>
    <x:definedName name="lsdjfsdl" localSheetId="14" hidden="1">{#N/A,#N/A,FALSE,"Monthly SAIFI";#N/A,#N/A,FALSE,"Yearly SAIFI";#N/A,#N/A,FALSE,"Monthly CAIDI";#N/A,#N/A,FALSE,"Yearly CAIDI";#N/A,#N/A,FALSE,"Monthly SAIDI";#N/A,#N/A,FALSE,"Yearly SAIDI";#N/A,#N/A,FALSE,"Monthly MAIFI";#N/A,#N/A,FALSE,"Yearly MAIFI";#N/A,#N/A,FALSE,"Monthly Cust &gt;=4 Int"}</x:definedName>
    <x:definedName name="lsdjfsdl" localSheetId="17" hidden="1">{#N/A,#N/A,FALSE,"Monthly SAIFI";#N/A,#N/A,FALSE,"Yearly SAIFI";#N/A,#N/A,FALSE,"Monthly CAIDI";#N/A,#N/A,FALSE,"Yearly CAIDI";#N/A,#N/A,FALSE,"Monthly SAIDI";#N/A,#N/A,FALSE,"Yearly SAIDI";#N/A,#N/A,FALSE,"Monthly MAIFI";#N/A,#N/A,FALSE,"Yearly MAIFI";#N/A,#N/A,FALSE,"Monthly Cust &gt;=4 Int"}</x:definedName>
    <x:definedName name="lsdjfsdl" hidden="1">{#N/A,#N/A,FALSE,"Monthly SAIFI";#N/A,#N/A,FALSE,"Yearly SAIFI";#N/A,#N/A,FALSE,"Monthly CAIDI";#N/A,#N/A,FALSE,"Yearly CAIDI";#N/A,#N/A,FALSE,"Monthly SAIDI";#N/A,#N/A,FALSE,"Yearly SAIDI";#N/A,#N/A,FALSE,"Monthly MAIFI";#N/A,#N/A,FALSE,"Yearly MAIFI";#N/A,#N/A,FALSE,"Monthly Cust &gt;=4 Int"}</x:definedName>
    <x:definedName name="lsdjfsl" localSheetId="21" hidden="1">{#N/A,#N/A,FALSE,"Monthly SAIFI";#N/A,#N/A,FALSE,"Yearly SAIFI";#N/A,#N/A,FALSE,"Monthly CAIDI";#N/A,#N/A,FALSE,"Yearly CAIDI";#N/A,#N/A,FALSE,"Monthly SAIDI";#N/A,#N/A,FALSE,"Yearly SAIDI";#N/A,#N/A,FALSE,"Monthly MAIFI";#N/A,#N/A,FALSE,"Yearly MAIFI";#N/A,#N/A,FALSE,"Monthly Cust &gt;=4 Int"}</x:definedName>
    <x:definedName name="lsdjfsl" localSheetId="9" hidden="1">{#N/A,#N/A,FALSE,"Monthly SAIFI";#N/A,#N/A,FALSE,"Yearly SAIFI";#N/A,#N/A,FALSE,"Monthly CAIDI";#N/A,#N/A,FALSE,"Yearly CAIDI";#N/A,#N/A,FALSE,"Monthly SAIDI";#N/A,#N/A,FALSE,"Yearly SAIDI";#N/A,#N/A,FALSE,"Monthly MAIFI";#N/A,#N/A,FALSE,"Yearly MAIFI";#N/A,#N/A,FALSE,"Monthly Cust &gt;=4 Int"}</x:definedName>
    <x:definedName name="lsdjfsl" localSheetId="15" hidden="1">{#N/A,#N/A,FALSE,"Monthly SAIFI";#N/A,#N/A,FALSE,"Yearly SAIFI";#N/A,#N/A,FALSE,"Monthly CAIDI";#N/A,#N/A,FALSE,"Yearly CAIDI";#N/A,#N/A,FALSE,"Monthly SAIDI";#N/A,#N/A,FALSE,"Yearly SAIDI";#N/A,#N/A,FALSE,"Monthly MAIFI";#N/A,#N/A,FALSE,"Yearly MAIFI";#N/A,#N/A,FALSE,"Monthly Cust &gt;=4 Int"}</x:definedName>
    <x:definedName name="lsdjfsl" localSheetId="16" hidden="1">{#N/A,#N/A,FALSE,"Monthly SAIFI";#N/A,#N/A,FALSE,"Yearly SAIFI";#N/A,#N/A,FALSE,"Monthly CAIDI";#N/A,#N/A,FALSE,"Yearly CAIDI";#N/A,#N/A,FALSE,"Monthly SAIDI";#N/A,#N/A,FALSE,"Yearly SAIDI";#N/A,#N/A,FALSE,"Monthly MAIFI";#N/A,#N/A,FALSE,"Yearly MAIFI";#N/A,#N/A,FALSE,"Monthly Cust &gt;=4 Int"}</x:definedName>
    <x:definedName name="lsdjfsl" localSheetId="14" hidden="1">{#N/A,#N/A,FALSE,"Monthly SAIFI";#N/A,#N/A,FALSE,"Yearly SAIFI";#N/A,#N/A,FALSE,"Monthly CAIDI";#N/A,#N/A,FALSE,"Yearly CAIDI";#N/A,#N/A,FALSE,"Monthly SAIDI";#N/A,#N/A,FALSE,"Yearly SAIDI";#N/A,#N/A,FALSE,"Monthly MAIFI";#N/A,#N/A,FALSE,"Yearly MAIFI";#N/A,#N/A,FALSE,"Monthly Cust &gt;=4 Int"}</x:definedName>
    <x:definedName name="lsdjfsl" localSheetId="17" hidden="1">{#N/A,#N/A,FALSE,"Monthly SAIFI";#N/A,#N/A,FALSE,"Yearly SAIFI";#N/A,#N/A,FALSE,"Monthly CAIDI";#N/A,#N/A,FALSE,"Yearly CAIDI";#N/A,#N/A,FALSE,"Monthly SAIDI";#N/A,#N/A,FALSE,"Yearly SAIDI";#N/A,#N/A,FALSE,"Monthly MAIFI";#N/A,#N/A,FALSE,"Yearly MAIFI";#N/A,#N/A,FALSE,"Monthly Cust &gt;=4 Int"}</x:definedName>
    <x:definedName name="lsdjfsl" hidden="1">{#N/A,#N/A,FALSE,"Monthly SAIFI";#N/A,#N/A,FALSE,"Yearly SAIFI";#N/A,#N/A,FALSE,"Monthly CAIDI";#N/A,#N/A,FALSE,"Yearly CAIDI";#N/A,#N/A,FALSE,"Monthly SAIDI";#N/A,#N/A,FALSE,"Yearly SAIDI";#N/A,#N/A,FALSE,"Monthly MAIFI";#N/A,#N/A,FALSE,"Yearly MAIFI";#N/A,#N/A,FALSE,"Monthly Cust &gt;=4 Int"}</x:definedName>
    <x:definedName name="lsjfls" localSheetId="21" hidden="1">{#N/A,#N/A,FALSE,"Monthly SAIFI";#N/A,#N/A,FALSE,"Yearly SAIFI";#N/A,#N/A,FALSE,"Monthly CAIDI";#N/A,#N/A,FALSE,"Yearly CAIDI";#N/A,#N/A,FALSE,"Monthly SAIDI";#N/A,#N/A,FALSE,"Yearly SAIDI";#N/A,#N/A,FALSE,"Monthly MAIFI";#N/A,#N/A,FALSE,"Yearly MAIFI";#N/A,#N/A,FALSE,"Monthly Cust &gt;=4 Int"}</x:definedName>
    <x:definedName name="lsjfls" localSheetId="9" hidden="1">{#N/A,#N/A,FALSE,"Monthly SAIFI";#N/A,#N/A,FALSE,"Yearly SAIFI";#N/A,#N/A,FALSE,"Monthly CAIDI";#N/A,#N/A,FALSE,"Yearly CAIDI";#N/A,#N/A,FALSE,"Monthly SAIDI";#N/A,#N/A,FALSE,"Yearly SAIDI";#N/A,#N/A,FALSE,"Monthly MAIFI";#N/A,#N/A,FALSE,"Yearly MAIFI";#N/A,#N/A,FALSE,"Monthly Cust &gt;=4 Int"}</x:definedName>
    <x:definedName name="lsjfls" localSheetId="15" hidden="1">{#N/A,#N/A,FALSE,"Monthly SAIFI";#N/A,#N/A,FALSE,"Yearly SAIFI";#N/A,#N/A,FALSE,"Monthly CAIDI";#N/A,#N/A,FALSE,"Yearly CAIDI";#N/A,#N/A,FALSE,"Monthly SAIDI";#N/A,#N/A,FALSE,"Yearly SAIDI";#N/A,#N/A,FALSE,"Monthly MAIFI";#N/A,#N/A,FALSE,"Yearly MAIFI";#N/A,#N/A,FALSE,"Monthly Cust &gt;=4 Int"}</x:definedName>
    <x:definedName name="lsjfls" localSheetId="16" hidden="1">{#N/A,#N/A,FALSE,"Monthly SAIFI";#N/A,#N/A,FALSE,"Yearly SAIFI";#N/A,#N/A,FALSE,"Monthly CAIDI";#N/A,#N/A,FALSE,"Yearly CAIDI";#N/A,#N/A,FALSE,"Monthly SAIDI";#N/A,#N/A,FALSE,"Yearly SAIDI";#N/A,#N/A,FALSE,"Monthly MAIFI";#N/A,#N/A,FALSE,"Yearly MAIFI";#N/A,#N/A,FALSE,"Monthly Cust &gt;=4 Int"}</x:definedName>
    <x:definedName name="lsjfls" localSheetId="14" hidden="1">{#N/A,#N/A,FALSE,"Monthly SAIFI";#N/A,#N/A,FALSE,"Yearly SAIFI";#N/A,#N/A,FALSE,"Monthly CAIDI";#N/A,#N/A,FALSE,"Yearly CAIDI";#N/A,#N/A,FALSE,"Monthly SAIDI";#N/A,#N/A,FALSE,"Yearly SAIDI";#N/A,#N/A,FALSE,"Monthly MAIFI";#N/A,#N/A,FALSE,"Yearly MAIFI";#N/A,#N/A,FALSE,"Monthly Cust &gt;=4 Int"}</x:definedName>
    <x:definedName name="lsjfls" localSheetId="17" hidden="1">{#N/A,#N/A,FALSE,"Monthly SAIFI";#N/A,#N/A,FALSE,"Yearly SAIFI";#N/A,#N/A,FALSE,"Monthly CAIDI";#N/A,#N/A,FALSE,"Yearly CAIDI";#N/A,#N/A,FALSE,"Monthly SAIDI";#N/A,#N/A,FALSE,"Yearly SAIDI";#N/A,#N/A,FALSE,"Monthly MAIFI";#N/A,#N/A,FALSE,"Yearly MAIFI";#N/A,#N/A,FALSE,"Monthly Cust &gt;=4 Int"}</x:definedName>
    <x:definedName name="lsjfls" hidden="1">{#N/A,#N/A,FALSE,"Monthly SAIFI";#N/A,#N/A,FALSE,"Yearly SAIFI";#N/A,#N/A,FALSE,"Monthly CAIDI";#N/A,#N/A,FALSE,"Yearly CAIDI";#N/A,#N/A,FALSE,"Monthly SAIDI";#N/A,#N/A,FALSE,"Yearly SAIDI";#N/A,#N/A,FALSE,"Monthly MAIFI";#N/A,#N/A,FALSE,"Yearly MAIFI";#N/A,#N/A,FALSE,"Monthly Cust &gt;=4 Int"}</x:definedName>
    <x:definedName name="LTD_incl._Curr._Cap._Lease_CPM" localSheetId="17">#REF!</x:definedName>
    <x:definedName name="LTD_incl._Curr._Cap._Lease_CPM">#REF!</x:definedName>
    <x:definedName name="LTR_A" localSheetId="17">#REF!</x:definedName>
    <x:definedName name="LTR_A">#REF!</x:definedName>
    <x:definedName name="LTR_B" localSheetId="17">#REF!</x:definedName>
    <x:definedName name="LTR_B">#REF!</x:definedName>
    <x:definedName name="LTR_C">#REF!</x:definedName>
    <x:definedName name="LTR_D">#REF!</x:definedName>
    <x:definedName name="LTR_E">#REF!</x:definedName>
    <x:definedName name="LTR_F">#REF!</x:definedName>
    <x:definedName name="LTR_G">#REF!</x:definedName>
    <x:definedName name="LTR_H">#REF!</x:definedName>
    <x:definedName name="LTR_I">#REF!</x:definedName>
    <x:definedName name="LTR_J">#REF!</x:definedName>
    <x:definedName name="LTR_K">#REF!</x:definedName>
    <x:definedName name="LYN">#REF!</x:definedName>
    <x:definedName name="M">#REF!</x:definedName>
    <x:definedName name="MACRO">#N/A</x:definedName>
    <x:definedName name="MACRO_1" localSheetId="17">#REF!</x:definedName>
    <x:definedName name="MACRO_1">#REF!</x:definedName>
    <x:definedName name="MACRO_2" localSheetId="17">#REF!</x:definedName>
    <x:definedName name="MACRO_2">#REF!</x:definedName>
    <x:definedName name="MACROS" localSheetId="17">#REF!</x:definedName>
    <x:definedName name="MACROS">#REF!</x:definedName>
    <x:definedName name="MACRS">#REF!</x:definedName>
    <x:definedName name="MAIN">#N/A</x:definedName>
    <x:definedName name="Maintenance">0.15</x:definedName>
    <x:definedName name="Management_Task_Detail_not_Available">#REF!</x:definedName>
    <x:definedName name="Management_Task_YR_2005">#REF!</x:definedName>
    <x:definedName name="Management_Task_YR_2006">#REF!</x:definedName>
    <x:definedName name="Management_Task_YR_2007">#REF!</x:definedName>
    <x:definedName name="Management_Task_YR_2008">#REF!</x:definedName>
    <x:definedName name="map.v1" localSheetId="17">#REF!</x:definedName>
    <x:definedName name="map.v1">#REF!</x:definedName>
    <x:definedName name="MAR" localSheetId="17">#REF!</x:definedName>
    <x:definedName name="MAR">#REF!</x:definedName>
    <x:definedName name="Margin" localSheetId="17">#REF!</x:definedName>
    <x:definedName name="Margin">#REF!</x:definedName>
    <x:definedName name="mark">#REF!</x:definedName>
    <x:definedName name="master">#REF!</x:definedName>
    <x:definedName name="Master_File_Tax_Results">#REF!</x:definedName>
    <x:definedName name="masterfile">#REF!</x:definedName>
    <x:definedName name="Masterfl">#REF!</x:definedName>
    <x:definedName name="masterii">#REF!</x:definedName>
    <x:definedName name="Material___Supplies">#REF!</x:definedName>
    <x:definedName name="Materials___Supplies">#REF!</x:definedName>
    <x:definedName name="MATRIX">#REF!</x:definedName>
    <x:definedName name="max_grid">#REF!</x:definedName>
    <x:definedName name="MAY" localSheetId="21" hidden="1">{#N/A,#N/A,FALSE,"EMPPAY"}</x:definedName>
    <x:definedName name="MAY" localSheetId="15" hidden="1">{#N/A,#N/A,FALSE,"EMPPAY"}</x:definedName>
    <x:definedName name="MAY" localSheetId="14" hidden="1">{#N/A,#N/A,FALSE,"EMPPAY"}</x:definedName>
    <x:definedName name="MAY" localSheetId="17">#REF!</x:definedName>
    <x:definedName name="MAY" localSheetId="19" hidden="1">{#N/A,#N/A,FALSE,"EMPPAY"}</x:definedName>
    <x:definedName name="MAY" localSheetId="20" hidden="1">{#N/A,#N/A,FALSE,"EMPPAY"}</x:definedName>
    <x:definedName name="MAY">#REF!</x:definedName>
    <x:definedName name="MC">#REF!</x:definedName>
    <x:definedName name="MCDATA" localSheetId="9">#REF!</x:definedName>
    <x:definedName name="MCDATA" localSheetId="17">#REF!</x:definedName>
    <x:definedName name="MCDATA">#REF!</x:definedName>
    <x:definedName name="MCGC_Elims" localSheetId="9">#REF!</x:definedName>
    <x:definedName name="MCGC_Elims" localSheetId="17">#REF!</x:definedName>
    <x:definedName name="MCGC_Elims">#REF!</x:definedName>
    <x:definedName name="MCGC_Elims_YR_2005" localSheetId="9">#REF!</x:definedName>
    <x:definedName name="MCGC_Elims_YR_2005" localSheetId="17">#REF!</x:definedName>
    <x:definedName name="MCGC_Elims_YR_2005">#REF!</x:definedName>
    <x:definedName name="MCGC_Elims_YR_2006" localSheetId="17">#REF!</x:definedName>
    <x:definedName name="MCGC_Elims_YR_2006">#REF!</x:definedName>
    <x:definedName name="MCGC_Elims_YR_2007" localSheetId="17">#REF!</x:definedName>
    <x:definedName name="MCGC_Elims_YR_2007">#REF!</x:definedName>
    <x:definedName name="MCGC_Elims_YR_2008">#REF!</x:definedName>
    <x:definedName name="MCGC_Subsidiaries" localSheetId="17">#REF!</x:definedName>
    <x:definedName name="MCGC_Subsidiaries">#REF!</x:definedName>
    <x:definedName name="MCGC_Subsidiaries_YR_2005" localSheetId="17">#REF!</x:definedName>
    <x:definedName name="MCGC_Subsidiaries_YR_2005">#REF!</x:definedName>
    <x:definedName name="MCGC_Subsidiaries_YR_2006" localSheetId="17">#REF!</x:definedName>
    <x:definedName name="MCGC_Subsidiaries_YR_2006">#REF!</x:definedName>
    <x:definedName name="MCGC_Subsidiaries_YR_2007">#REF!</x:definedName>
    <x:definedName name="MCGC_Subsidiaries_YR_2008">#REF!</x:definedName>
    <x:definedName name="MCGC2003" localSheetId="17">#REF!</x:definedName>
    <x:definedName name="MCGC2003">#REF!</x:definedName>
    <x:definedName name="MCGC2004" localSheetId="17">#REF!</x:definedName>
    <x:definedName name="MCGC2004">#REF!</x:definedName>
    <x:definedName name="MCGC2005" localSheetId="17">#REF!</x:definedName>
    <x:definedName name="MCGC2005">#REF!</x:definedName>
    <x:definedName name="MCGC2006">#REF!</x:definedName>
    <x:definedName name="MCGC2007">#REF!</x:definedName>
    <x:definedName name="MCGC2008">#REF!</x:definedName>
    <x:definedName name="MCH_Consol_Grand_Total">#REF!</x:definedName>
    <x:definedName name="MCH_Corp___Elims">#REF!</x:definedName>
    <x:definedName name="MCH_Corp___Elims_YR_2005">#REF!</x:definedName>
    <x:definedName name="MCH_Corp___Elims_YR_2006">#REF!</x:definedName>
    <x:definedName name="MCH_Corp___Elims_YR_2007">#REF!</x:definedName>
    <x:definedName name="MCH_Corp___Elims_YR_2008">#REF!</x:definedName>
    <x:definedName name="MENU" localSheetId="17">#REF!</x:definedName>
    <x:definedName name="MENU">#REF!</x:definedName>
    <x:definedName name="MENUALL">#N/A</x:definedName>
    <x:definedName name="MENUALLOC">#N/A</x:definedName>
    <x:definedName name="MENUDBASE">#N/A</x:definedName>
    <x:definedName name="MENUDBS">#N/A</x:definedName>
    <x:definedName name="MENUPIC">#N/A</x:definedName>
    <x:definedName name="MENUPICK">#N/A</x:definedName>
    <x:definedName name="MENUPRNT">#N/A</x:definedName>
    <x:definedName name="MENUPRST">#N/A</x:definedName>
    <x:definedName name="METH" localSheetId="17">#REF!</x:definedName>
    <x:definedName name="METH">#REF!</x:definedName>
    <x:definedName name="MFTSR">#REF!</x:definedName>
    <x:definedName name="MI" localSheetId="9">#REF!</x:definedName>
    <x:definedName name="MI" localSheetId="17">#REF!</x:definedName>
    <x:definedName name="MI">#REF!</x:definedName>
    <x:definedName name="MichCon_Cons___Purch_Acct_Total" localSheetId="9">#REF!</x:definedName>
    <x:definedName name="MichCon_Cons___Purch_Acct_Total" localSheetId="17">#REF!</x:definedName>
    <x:definedName name="MichCon_Cons___Purch_Acct_Total">#REF!</x:definedName>
    <x:definedName name="MichCon_Consol_Total" localSheetId="17">#REF!</x:definedName>
    <x:definedName name="MichCon_Consol_Total">#REF!</x:definedName>
    <x:definedName name="MichCon_Subs__Holdings___Elims" localSheetId="17">#REF!</x:definedName>
    <x:definedName name="MichCon_Subs__Holdings___Elims">#REF!</x:definedName>
    <x:definedName name="MichCon_Utility">#REF!</x:definedName>
    <x:definedName name="MichCon_Utility_YR_2003">#REF!</x:definedName>
    <x:definedName name="MichCon_Utility_YR_2004">#REF!</x:definedName>
    <x:definedName name="MichCon_Utility_YR_2005">#REF!</x:definedName>
    <x:definedName name="MichCon_Utility_YR_2006">#REF!</x:definedName>
    <x:definedName name="MichCon_Utility_YR_2007">#REF!</x:definedName>
    <x:definedName name="MichCon_Utility_YR_2008">#REF!</x:definedName>
    <x:definedName name="MidstPA2003">#REF!</x:definedName>
    <x:definedName name="MidstPA2004">#REF!</x:definedName>
    <x:definedName name="MidstPA2005">#REF!</x:definedName>
    <x:definedName name="MidstPA2006">#REF!</x:definedName>
    <x:definedName name="MidstPA2007">#REF!</x:definedName>
    <x:definedName name="MidstPA2008">#REF!</x:definedName>
    <x:definedName name="Midstream_Purch_Acct">#REF!</x:definedName>
    <x:definedName name="Midstream_Purch_Acct_YR_2005">#REF!</x:definedName>
    <x:definedName name="Midstream_Purch_Acct_YR_2006">#REF!</x:definedName>
    <x:definedName name="Midstream_Purch_Acct_YR_2007">#REF!</x:definedName>
    <x:definedName name="Midstream_Purch_Acct_YR_2008">#REF!</x:definedName>
    <x:definedName name="MILESTONES_1" localSheetId="17">#REF!</x:definedName>
    <x:definedName name="MILESTONES_1">#REF!</x:definedName>
    <x:definedName name="MILESTONES_2" localSheetId="17">#REF!</x:definedName>
    <x:definedName name="MILESTONES_2">#REF!</x:definedName>
    <x:definedName name="Millennium_Pipeline" localSheetId="17">#REF!</x:definedName>
    <x:definedName name="Millennium_Pipeline">#REF!</x:definedName>
    <x:definedName name="Millennium_Pipeline_YR_2005" localSheetId="17">#REF!</x:definedName>
    <x:definedName name="Millennium_Pipeline_YR_2005">#REF!</x:definedName>
    <x:definedName name="Millennium_Pipeline_YR_2006" localSheetId="17">#REF!</x:definedName>
    <x:definedName name="Millennium_Pipeline_YR_2006">#REF!</x:definedName>
    <x:definedName name="Millennium_Pipeline_YR_2007" localSheetId="17">#REF!</x:definedName>
    <x:definedName name="Millennium_Pipeline_YR_2007">#REF!</x:definedName>
    <x:definedName name="Millennium_Pipeline_YR_2008" localSheetId="17">#REF!</x:definedName>
    <x:definedName name="Millennium_Pipeline_YR_2008">#REF!</x:definedName>
    <x:definedName name="million">1000000</x:definedName>
    <x:definedName name="Minimum_Pension_Liability">#REF!</x:definedName>
    <x:definedName name="Minority_Interest">#REF!</x:definedName>
    <x:definedName name="Minority_Interest_Contra">#REF!</x:definedName>
    <x:definedName name="Minority_Interest_CPM">#REF!</x:definedName>
    <x:definedName name="Misc_Working_Capital_Adjustment">#REF!</x:definedName>
    <x:definedName name="mix_cap" localSheetId="9">#REF!</x:definedName>
    <x:definedName name="mix_cap">#REF!</x:definedName>
    <x:definedName name="mix_total" localSheetId="9">#REF!</x:definedName>
    <x:definedName name="mix_total">#REF!</x:definedName>
    <x:definedName name="MO">#REF!</x:definedName>
    <x:definedName name="Mo_roll" localSheetId="17">#REF!</x:definedName>
    <x:definedName name="Mo_roll">#REF!</x:definedName>
    <x:definedName name="mode" localSheetId="17">#REF!</x:definedName>
    <x:definedName name="mode">#REF!</x:definedName>
    <x:definedName name="modelgrheader" localSheetId="9">#REF!</x:definedName>
    <x:definedName name="modelgrheader">#REF!</x:definedName>
    <x:definedName name="modelqreheader" localSheetId="9">#REF!</x:definedName>
    <x:definedName name="modelqreheader">#REF!</x:definedName>
    <x:definedName name="month" localSheetId="9">#REF!</x:definedName>
    <x:definedName name="month">#REF!</x:definedName>
    <x:definedName name="MONTH_02" localSheetId="9">#REF!</x:definedName>
    <x:definedName name="MONTH_02" localSheetId="17">#REF!</x:definedName>
    <x:definedName name="MONTH_02">#REF!</x:definedName>
    <x:definedName name="MONTH_03" localSheetId="17">#REF!</x:definedName>
    <x:definedName name="MONTH_03">#REF!</x:definedName>
    <x:definedName name="MONTH_04" localSheetId="17">#REF!</x:definedName>
    <x:definedName name="MONTH_04">#REF!</x:definedName>
    <x:definedName name="MONTH_05">#REF!</x:definedName>
    <x:definedName name="MONTH_06">#REF!</x:definedName>
    <x:definedName name="MONTH_07">#REF!</x:definedName>
    <x:definedName name="MONTH_08">#REF!</x:definedName>
    <x:definedName name="MONTH_09">#REF!</x:definedName>
    <x:definedName name="MONTH_1">#REF!</x:definedName>
    <x:definedName name="MONTH_10">#REF!</x:definedName>
    <x:definedName name="MONTH_11">#REF!</x:definedName>
    <x:definedName name="MONTH_12">#REF!</x:definedName>
    <x:definedName name="MONTH_2">#REF!</x:definedName>
    <x:definedName name="MONTH_3">#REF!</x:definedName>
    <x:definedName name="MonthDate" localSheetId="9">#REF!</x:definedName>
    <x:definedName name="MonthDate">#REF!</x:definedName>
    <x:definedName name="MONTHLY" localSheetId="9">#REF!</x:definedName>
    <x:definedName name="MONTHLY">#REF!</x:definedName>
    <x:definedName name="MONTHS">#N/A</x:definedName>
    <x:definedName name="Mortgage_Bonds__Notes___Other" localSheetId="17">#REF!</x:definedName>
    <x:definedName name="Mortgage_Bonds__Notes___Other">#REF!</x:definedName>
    <x:definedName name="MOVE">#N/A</x:definedName>
    <x:definedName name="MREV">#REF!</x:definedName>
    <x:definedName name="MS">#REF!</x:definedName>
    <x:definedName name="MTC_Amortization" localSheetId="9">#REF!</x:definedName>
    <x:definedName name="MTC_Amortization">#REF!</x:definedName>
    <x:definedName name="MTC_Type" localSheetId="9">#REF!</x:definedName>
    <x:definedName name="MTC_Type" localSheetId="17">#REF!</x:definedName>
    <x:definedName name="MTC_Type">#REF!</x:definedName>
    <x:definedName name="MTH">#N/A</x:definedName>
    <x:definedName name="N_A" localSheetId="9">#REF!</x:definedName>
    <x:definedName name="N_A" localSheetId="17">#REF!</x:definedName>
    <x:definedName name="N_A">#REF!</x:definedName>
    <x:definedName name="NavPane" localSheetId="9">#REF!</x:definedName>
    <x:definedName name="NavPane" localSheetId="17">#REF!</x:definedName>
    <x:definedName name="NavPane">#REF!</x:definedName>
    <x:definedName name="NCP">#N/A</x:definedName>
    <x:definedName name="NCP_1">#N/A</x:definedName>
    <x:definedName name="NCPK1">#N/A</x:definedName>
    <x:definedName name="NCPK1X" localSheetId="17">#REF!</x:definedName>
    <x:definedName name="NCPK1X">#REF!</x:definedName>
    <x:definedName name="NCPK2">#REF!</x:definedName>
    <x:definedName name="NCPK2X">#REF!</x:definedName>
    <x:definedName name="NCPK3">#REF!</x:definedName>
    <x:definedName name="Net_Cash_From__Used_for__Financing" localSheetId="17">#REF!</x:definedName>
    <x:definedName name="Net_Cash_From__Used_for__Financing">#REF!</x:definedName>
    <x:definedName name="Net_Cash_From__Used_for__Investing">#REF!</x:definedName>
    <x:definedName name="Net_Cash_From__Used_for__Investing_CPM">#REF!</x:definedName>
    <x:definedName name="Net_Cash_From_Operating_Activities">#REF!</x:definedName>
    <x:definedName name="Net_Cash_from_Operations_CPM">#REF!</x:definedName>
    <x:definedName name="Net_Income__Loss">#REF!</x:definedName>
    <x:definedName name="Net_Income__Loss__per_Income_Statement">#REF!</x:definedName>
    <x:definedName name="Net_Income__Loss__per_Income_Statement_CPM">#REF!</x:definedName>
    <x:definedName name="NET_INCOME_BEFORE_TAXES_BY_BUSINESS_AREA">#REF!</x:definedName>
    <x:definedName name="Net_Income_CPM">#REF!</x:definedName>
    <x:definedName name="Net_Income_incl._Purchase_Accounting">#REF!</x:definedName>
    <x:definedName name="Net_Operating_Income_CPM">#REF!</x:definedName>
    <x:definedName name="Net_PP_E___Investments_CPM">#REF!</x:definedName>
    <x:definedName name="NET_TO_ZERO">#REF!</x:definedName>
    <x:definedName name="netcredit100">#REF!</x:definedName>
    <x:definedName name="netcredit101">#REF!</x:definedName>
    <x:definedName name="netcredit102">#REF!</x:definedName>
    <x:definedName name="netcredit103">#REF!</x:definedName>
    <x:definedName name="netcredit84">#REF!</x:definedName>
    <x:definedName name="netcredit85">#REF!</x:definedName>
    <x:definedName name="netcredit86">#REF!</x:definedName>
    <x:definedName name="netcredit87">#REF!</x:definedName>
    <x:definedName name="netcredit88">#REF!</x:definedName>
    <x:definedName name="netcredit89">#REF!</x:definedName>
    <x:definedName name="netcredit90">#REF!</x:definedName>
    <x:definedName name="netcredit91">#REF!</x:definedName>
    <x:definedName name="netcredit92">#REF!</x:definedName>
    <x:definedName name="netcredit93">#REF!</x:definedName>
    <x:definedName name="netcredit94">#REF!</x:definedName>
    <x:definedName name="netcredit95">#REF!</x:definedName>
    <x:definedName name="netcredit96">#REF!</x:definedName>
    <x:definedName name="netcredit97">#REF!</x:definedName>
    <x:definedName name="netcredit98">#REF!</x:definedName>
    <x:definedName name="netcredit99">#REF!</x:definedName>
    <x:definedName name="NETWK_TRANS_PK_RPT_Print_Area">#REF!</x:definedName>
    <x:definedName name="new" localSheetId="9" hidden="1">{#N/A,#N/A,FALSE,"O&amp;M by processes";#N/A,#N/A,FALSE,"Elec Act vs Bud";#N/A,#N/A,FALSE,"G&amp;A";#N/A,#N/A,FALSE,"BGS";#N/A,#N/A,FALSE,"Res Cost"}</x:definedName>
    <x:definedName name="new" localSheetId="15" hidden="1">{#N/A,#N/A,FALSE,"O&amp;M by processes";#N/A,#N/A,FALSE,"Elec Act vs Bud";#N/A,#N/A,FALSE,"G&amp;A";#N/A,#N/A,FALSE,"BGS";#N/A,#N/A,FALSE,"Res Cost"}</x:definedName>
    <x:definedName name="new" localSheetId="16" hidden="1">{#N/A,#N/A,FALSE,"O&amp;M by processes";#N/A,#N/A,FALSE,"Elec Act vs Bud";#N/A,#N/A,FALSE,"G&amp;A";#N/A,#N/A,FALSE,"BGS";#N/A,#N/A,FALSE,"Res Cost"}</x:definedName>
    <x:definedName name="new" localSheetId="17" hidden="1">{#N/A,#N/A,FALSE,"O&amp;M by processes";#N/A,#N/A,FALSE,"Elec Act vs Bud";#N/A,#N/A,FALSE,"G&amp;A";#N/A,#N/A,FALSE,"BGS";#N/A,#N/A,FALSE,"Res Cost"}</x:definedName>
    <x:definedName name="new" hidden="1">{#N/A,#N/A,FALSE,"O&amp;M by processes";#N/A,#N/A,FALSE,"Elec Act vs Bud";#N/A,#N/A,FALSE,"G&amp;A";#N/A,#N/A,FALSE,"BGS";#N/A,#N/A,FALSE,"Res Cost"}</x:definedName>
    <x:definedName name="New_99_IS">#REF!,#REF!,#REF!</x:definedName>
    <x:definedName name="New_Investments___Plant_Retirements" localSheetId="9">#REF!</x:definedName>
    <x:definedName name="New_Investments___Plant_Retirements" localSheetId="17">#REF!</x:definedName>
    <x:definedName name="New_Investments___Plant_Retirements">#REF!</x:definedName>
    <x:definedName name="NEW_YEAR" localSheetId="17">#REF!</x:definedName>
    <x:definedName name="NEW_YEAR">#REF!</x:definedName>
    <x:definedName name="NewHire">8500</x:definedName>
    <x:definedName name="NEXT_STEP" localSheetId="9">#REF!</x:definedName>
    <x:definedName name="NEXT_STEP">#REF!</x:definedName>
    <x:definedName name="NINE">#N/A</x:definedName>
    <x:definedName name="Node" localSheetId="9">#REF!</x:definedName>
    <x:definedName name="Node">#REF!</x:definedName>
    <x:definedName name="NoErrMsg" localSheetId="9">#REF!</x:definedName>
    <x:definedName name="NoErrMsg" localSheetId="17">#REF!</x:definedName>
    <x:definedName name="NoErrMsg">#REF!</x:definedName>
    <x:definedName name="non_cap_int" localSheetId="9">#REF!</x:definedName>
    <x:definedName name="non_cap_int">#REF!</x:definedName>
    <x:definedName name="NON_PROCESS_DETAIL" localSheetId="17">#REF!</x:definedName>
    <x:definedName name="NON_PROCESS_DETAIL">#REF!</x:definedName>
    <x:definedName name="NON_PROCESS_PRESENTATION_PAGE" localSheetId="17">#REF!</x:definedName>
    <x:definedName name="NON_PROCESS_PRESENTATION_PAGE">#REF!</x:definedName>
    <x:definedName name="Non_Utility_Interest_Capitalized" localSheetId="17">#REF!</x:definedName>
    <x:definedName name="Non_Utility_Interest_Capitalized">#REF!</x:definedName>
    <x:definedName name="Non_Utility_Plant_Expenditures">#REF!</x:definedName>
    <x:definedName name="Non_Utility_Plant_Removal_Costs">#REF!</x:definedName>
    <x:definedName name="Non_Utility_Plant_Retirements__input">#REF!</x:definedName>
    <x:definedName name="NONONMAN">#REF!</x:definedName>
    <x:definedName name="NOPEOPLE">#REF!</x:definedName>
    <x:definedName name="NormErrMsg">#REF!</x:definedName>
    <x:definedName name="NOTE">#REF!</x:definedName>
    <x:definedName name="Note__Use_____signage_for_capital_inputs">#REF!</x:definedName>
    <x:definedName name="NOTE_A">#REF!</x:definedName>
    <x:definedName name="NOTE_B">#REF!</x:definedName>
    <x:definedName name="NOTE2">#REF!</x:definedName>
    <x:definedName name="Notes_Receivable">#REF!</x:definedName>
    <x:definedName name="Notes_Receivable___Current">#REF!</x:definedName>
    <x:definedName name="NOV">#REF!</x:definedName>
    <x:definedName name="November09" localSheetId="21" hidden="1">{#N/A,#N/A,FALSE,"Monthly SAIFI";#N/A,#N/A,FALSE,"Yearly SAIFI";#N/A,#N/A,FALSE,"Monthly CAIDI";#N/A,#N/A,FALSE,"Yearly CAIDI";#N/A,#N/A,FALSE,"Monthly SAIDI";#N/A,#N/A,FALSE,"Yearly SAIDI";#N/A,#N/A,FALSE,"Monthly MAIFI";#N/A,#N/A,FALSE,"Yearly MAIFI";#N/A,#N/A,FALSE,"Monthly Cust &gt;=4 Int"}</x:definedName>
    <x:definedName name="November09" localSheetId="9" hidden="1">{#N/A,#N/A,FALSE,"Monthly SAIFI";#N/A,#N/A,FALSE,"Yearly SAIFI";#N/A,#N/A,FALSE,"Monthly CAIDI";#N/A,#N/A,FALSE,"Yearly CAIDI";#N/A,#N/A,FALSE,"Monthly SAIDI";#N/A,#N/A,FALSE,"Yearly SAIDI";#N/A,#N/A,FALSE,"Monthly MAIFI";#N/A,#N/A,FALSE,"Yearly MAIFI";#N/A,#N/A,FALSE,"Monthly Cust &gt;=4 Int"}</x:definedName>
    <x:definedName name="November09" localSheetId="15" hidden="1">{#N/A,#N/A,FALSE,"Monthly SAIFI";#N/A,#N/A,FALSE,"Yearly SAIFI";#N/A,#N/A,FALSE,"Monthly CAIDI";#N/A,#N/A,FALSE,"Yearly CAIDI";#N/A,#N/A,FALSE,"Monthly SAIDI";#N/A,#N/A,FALSE,"Yearly SAIDI";#N/A,#N/A,FALSE,"Monthly MAIFI";#N/A,#N/A,FALSE,"Yearly MAIFI";#N/A,#N/A,FALSE,"Monthly Cust &gt;=4 Int"}</x:definedName>
    <x:definedName name="November09" localSheetId="16" hidden="1">{#N/A,#N/A,FALSE,"Monthly SAIFI";#N/A,#N/A,FALSE,"Yearly SAIFI";#N/A,#N/A,FALSE,"Monthly CAIDI";#N/A,#N/A,FALSE,"Yearly CAIDI";#N/A,#N/A,FALSE,"Monthly SAIDI";#N/A,#N/A,FALSE,"Yearly SAIDI";#N/A,#N/A,FALSE,"Monthly MAIFI";#N/A,#N/A,FALSE,"Yearly MAIFI";#N/A,#N/A,FALSE,"Monthly Cust &gt;=4 Int"}</x:definedName>
    <x:definedName name="November09" localSheetId="14" hidden="1">{#N/A,#N/A,FALSE,"Monthly SAIFI";#N/A,#N/A,FALSE,"Yearly SAIFI";#N/A,#N/A,FALSE,"Monthly CAIDI";#N/A,#N/A,FALSE,"Yearly CAIDI";#N/A,#N/A,FALSE,"Monthly SAIDI";#N/A,#N/A,FALSE,"Yearly SAIDI";#N/A,#N/A,FALSE,"Monthly MAIFI";#N/A,#N/A,FALSE,"Yearly MAIFI";#N/A,#N/A,FALSE,"Monthly Cust &gt;=4 Int"}</x:definedName>
    <x:definedName name="November09" localSheetId="17" hidden="1">{#N/A,#N/A,FALSE,"Monthly SAIFI";#N/A,#N/A,FALSE,"Yearly SAIFI";#N/A,#N/A,FALSE,"Monthly CAIDI";#N/A,#N/A,FALSE,"Yearly CAIDI";#N/A,#N/A,FALSE,"Monthly SAIDI";#N/A,#N/A,FALSE,"Yearly SAIDI";#N/A,#N/A,FALSE,"Monthly MAIFI";#N/A,#N/A,FALSE,"Yearly MAIFI";#N/A,#N/A,FALSE,"Monthly Cust &gt;=4 Int"}</x:definedName>
    <x:definedName name="November09" hidden="1">{#N/A,#N/A,FALSE,"Monthly SAIFI";#N/A,#N/A,FALSE,"Yearly SAIFI";#N/A,#N/A,FALSE,"Monthly CAIDI";#N/A,#N/A,FALSE,"Yearly CAIDI";#N/A,#N/A,FALSE,"Monthly SAIDI";#N/A,#N/A,FALSE,"Yearly SAIDI";#N/A,#N/A,FALSE,"Monthly MAIFI";#N/A,#N/A,FALSE,"Yearly MAIFI";#N/A,#N/A,FALSE,"Monthly Cust &gt;=4 Int"}</x:definedName>
    <x:definedName name="NPPBC" localSheetId="9">#REF!</x:definedName>
    <x:definedName name="NPPBC" localSheetId="17">#REF!</x:definedName>
    <x:definedName name="NPPBC">#REF!</x:definedName>
    <x:definedName name="NTDR">#REF!</x:definedName>
    <x:definedName name="NTPLT">#REF!</x:definedName>
    <x:definedName name="NTSRR">#REF!</x:definedName>
    <x:definedName name="Nuclear_Decommissioning" localSheetId="9">#REF!</x:definedName>
    <x:definedName name="Nuclear_Decommissioning" localSheetId="17">#REF!</x:definedName>
    <x:definedName name="Nuclear_Decommissioning">#REF!</x:definedName>
    <x:definedName name="Nuclear_Decommissioning_Trust_Funds" localSheetId="17">#REF!</x:definedName>
    <x:definedName name="Nuclear_Decommissioning_Trust_Funds">#REF!</x:definedName>
    <x:definedName name="Nuclear_Secur_Date" localSheetId="9">#REF!</x:definedName>
    <x:definedName name="Nuclear_Secur_Date">#REF!</x:definedName>
    <x:definedName name="NUTIL" localSheetId="17">#REF!</x:definedName>
    <x:definedName name="NUTIL">#REF!</x:definedName>
    <x:definedName name="NvsASD">"V2000-12-31"</x:definedName>
    <x:definedName name="NvsAutoDrillOk">"VN"</x:definedName>
    <x:definedName name="NvsElapsedTime">0.0000140046249725856</x:definedName>
    <x:definedName name="NvsEndTime">37081.606168287</x:definedName>
    <x:definedName name="NvsInstLang">"VENG"</x:definedName>
    <x:definedName name="NvsInstSpec">"%,LACT_LEDGER,SYTD,FBUSINESS_UNIT,TCONSOLID,NDECO_BUNDL,FACCOUNT,TACCT_SUMMARY,NAMRT_DF_DPR_DEF_RT_P"</x:definedName>
    <x:definedName name="NvsInstSpec1">","</x:definedName>
    <x:definedName name="NvsInstSpec2">","</x:definedName>
    <x:definedName name="NvsInstSpec3">","</x:definedName>
    <x:definedName name="NvsInstSpec4">","</x:definedName>
    <x:definedName name="NvsInstSpec5">","</x:definedName>
    <x:definedName name="NvsInstSpec6">","</x:definedName>
    <x:definedName name="NvsInstSpec7">","</x:definedName>
    <x:definedName name="NvsInstSpec8">","</x:definedName>
    <x:definedName name="NvsInstSpec9">","</x:definedName>
    <x:definedName name="NvsLayoutType">"M3"</x:definedName>
    <x:definedName name="NvsNplSpec">"%,XZF.ACCOUNT.PSDetail"</x:definedName>
    <x:definedName name="NvsPanelBusUnit">"V"</x:definedName>
    <x:definedName name="NvsPanelEffdt">"V1992-12-10"</x:definedName>
    <x:definedName name="NvsPanelSetid">"VNEWGN"</x:definedName>
    <x:definedName name="NvsParentRef" localSheetId="9">#REF!</x:definedName>
    <x:definedName name="NvsParentRef">#REF!</x:definedName>
    <x:definedName name="NvsReqBU">"VDECO"</x:definedName>
    <x:definedName name="NvsReqBUOnly">"VY"</x:definedName>
    <x:definedName name="NvsTransLed">"VN"</x:definedName>
    <x:definedName name="NvsTreeASD">"V1997-01-01"</x:definedName>
    <x:definedName name="NvsValTbl.ACCOUNT">"GL_ACCOUNT_TBL"</x:definedName>
    <x:definedName name="NvsValTbl.ACCOUNTING_PERIOD">"CAL_DETP_TBL"</x:definedName>
    <x:definedName name="NvsValTbl.BUSINESS_UNIT">"BUS_UNIT_TBL_GL"</x:definedName>
    <x:definedName name="NvsValTbl.CURRENCY_CD">"CURRENCY_CD_TBL"</x:definedName>
    <x:definedName name="NvsValTbl.DEPTID">"DEPARTMENT_TBL"</x:definedName>
    <x:definedName name="NvsValTbl.E_LEGAL_ENTITY">"E_LE_TBL"</x:definedName>
    <x:definedName name="NvsValTbl.PROJECT_ID">"PROJECT_FS"</x:definedName>
    <x:definedName name="NYEAR_CONT">#REF!</x:definedName>
    <x:definedName name="O_M___Accounting_Adjustments">#REF!</x:definedName>
    <x:definedName name="O_M___Affiliate_Other">#REF!</x:definedName>
    <x:definedName name="O_M___External__include_payroll_tax">#REF!</x:definedName>
    <x:definedName name="O_M_Affiliate_CPM">#REF!</x:definedName>
    <x:definedName name="O_M_Alloc___Corp_Support___Merger_Int">#REF!</x:definedName>
    <x:definedName name="O_M_Alloc___Marketing___Cust_Service">#REF!</x:definedName>
    <x:definedName name="O_M_Subtotal_CPM">#REF!</x:definedName>
    <x:definedName name="OCT">#REF!</x:definedName>
    <x:definedName name="Oil___Gas_E_P">#REF!</x:definedName>
    <x:definedName name="Oil___Gas_E_P_YR_2005">#REF!</x:definedName>
    <x:definedName name="Oil___Gas_E_P_YR_2006">#REF!</x:definedName>
    <x:definedName name="Oil___Gas_E_P_YR_2007">#REF!</x:definedName>
    <x:definedName name="Oil___Gas_E_P_YR_2008">#REF!</x:definedName>
    <x:definedName name="ok">"46A77S0J3A6DMSOD9MQSK0ZYO"</x:definedName>
    <x:definedName name="OLDTOT">#REF!</x:definedName>
    <x:definedName name="one">1</x:definedName>
    <x:definedName name="Operating_Expenses_CPM">#REF!</x:definedName>
    <x:definedName name="Operating_Labor_in_Cost_of_Sales__Non_Reg">#REF!</x:definedName>
    <x:definedName name="Operating_Revenue_CPM">#REF!</x:definedName>
    <x:definedName name="Operation___Maintenance_CPM">#REF!</x:definedName>
    <x:definedName name="OPERATOR_ID">#REF!</x:definedName>
    <x:definedName name="OPR" localSheetId="9">#REF!</x:definedName>
    <x:definedName name="OPR" localSheetId="17">#REF!</x:definedName>
    <x:definedName name="OPR">#REF!</x:definedName>
    <x:definedName name="ORACLE_DEPRECIATION">#REF!</x:definedName>
    <x:definedName name="Other_Accounts_Receivable" localSheetId="9">#REF!</x:definedName>
    <x:definedName name="Other_Accounts_Receivable" localSheetId="17">#REF!</x:definedName>
    <x:definedName name="Other_Accounts_Receivable">#REF!</x:definedName>
    <x:definedName name="Other_Adjustment" localSheetId="17">#REF!</x:definedName>
    <x:definedName name="Other_Adjustment">#REF!</x:definedName>
    <x:definedName name="OTHER_ASSETS" localSheetId="17">#REF!</x:definedName>
    <x:definedName name="OTHER_ASSETS">#REF!</x:definedName>
    <x:definedName name="Other_Assets_and_Liabilities_CPM">#REF!</x:definedName>
    <x:definedName name="Other_Comp._Income_CPM">#REF!</x:definedName>
    <x:definedName name="Other_Cost_of_Goods_Sold___Affiliate">#REF!</x:definedName>
    <x:definedName name="Other_Cost_of_Goods_Sold___External">#REF!</x:definedName>
    <x:definedName name="Other_Current_Asset">#REF!</x:definedName>
    <x:definedName name="Other_Current_Assets">#REF!</x:definedName>
    <x:definedName name="Other_Current_Liabilities">#REF!</x:definedName>
    <x:definedName name="Other_Deferred_Asset">#REF!</x:definedName>
    <x:definedName name="Other_Deferred_Assets">#REF!</x:definedName>
    <x:definedName name="Other_Deferred_Assets_CPM">#REF!</x:definedName>
    <x:definedName name="Other_Deferred_Liabilities">#REF!</x:definedName>
    <x:definedName name="Other_EG_Reg__excl_MichCon_Util">#REF!</x:definedName>
    <x:definedName name="Other_EG_Reg__excl_MichCon_Util__YR_2003">#REF!</x:definedName>
    <x:definedName name="Other_EG_Reg__excl_MichCon_Util__YR_2004">#REF!</x:definedName>
    <x:definedName name="Other_EG_Reg__excl_MichCon_Util__YR_2005">#REF!</x:definedName>
    <x:definedName name="Other_EG_Reg__excl_MichCon_Util__YR_2006">#REF!</x:definedName>
    <x:definedName name="Other_EG_Reg__excl_MichCon_Util__YR_2007">#REF!</x:definedName>
    <x:definedName name="Other_EG_Reg__excl_MichCon_Util__YR_2008">#REF!</x:definedName>
    <x:definedName name="Other_Growth_YR_2003" localSheetId="17">#REF!</x:definedName>
    <x:definedName name="Other_Growth_YR_2003">#REF!</x:definedName>
    <x:definedName name="Other_Growth_YR_2004" localSheetId="17">#REF!</x:definedName>
    <x:definedName name="Other_Growth_YR_2004">#REF!</x:definedName>
    <x:definedName name="Other_Growth_YR_2005" localSheetId="17">#REF!</x:definedName>
    <x:definedName name="Other_Growth_YR_2005">#REF!</x:definedName>
    <x:definedName name="Other_Growth_YR_2006">#REF!</x:definedName>
    <x:definedName name="Other_Growth_YR_2007">#REF!</x:definedName>
    <x:definedName name="Other_Growth_YR_2008">#REF!</x:definedName>
    <x:definedName name="Other_Income_Deductions_CPM">#REF!</x:definedName>
    <x:definedName name="Other_Investing_Activity">#REF!</x:definedName>
    <x:definedName name="Other_Investing_Activity_CPM">#REF!</x:definedName>
    <x:definedName name="Other_Investment">#REF!</x:definedName>
    <x:definedName name="Other_Investments">#REF!</x:definedName>
    <x:definedName name="OTHER_LIABILITIES">#REF!</x:definedName>
    <x:definedName name="Other_Liabilities_CPM">#REF!</x:definedName>
    <x:definedName name="Other_Misc__Income__Deduction">#REF!</x:definedName>
    <x:definedName name="Other_Misc__Income__Loss">#REF!</x:definedName>
    <x:definedName name="other_mix_cap" localSheetId="9">#REF!</x:definedName>
    <x:definedName name="other_mix_cap">#REF!</x:definedName>
    <x:definedName name="other_mix_total" localSheetId="9">#REF!</x:definedName>
    <x:definedName name="other_mix_total">#REF!</x:definedName>
    <x:definedName name="Other_OID_CPM" localSheetId="17">#REF!</x:definedName>
    <x:definedName name="Other_OID_CPM">#REF!</x:definedName>
    <x:definedName name="Other_Operating_Expenses" localSheetId="17">#REF!</x:definedName>
    <x:definedName name="Other_Operating_Expenses">#REF!</x:definedName>
    <x:definedName name="OTHER_PLANT_RELATED_ACTIVITY" localSheetId="17">#REF!</x:definedName>
    <x:definedName name="OTHER_PLANT_RELATED_ACTIVITY">#REF!</x:definedName>
    <x:definedName name="OTHER_REPORTED_ITEMS">#REF!</x:definedName>
    <x:definedName name="Other_Temporary_Differences_CPM">#REF!</x:definedName>
    <x:definedName name="OTR_TST">#REF!</x:definedName>
    <x:definedName name="Out_of_Balance_Condition" localSheetId="17">#REF!</x:definedName>
    <x:definedName name="Out_of_Balance_Condition">#REF!</x:definedName>
    <x:definedName name="OUT_OF_BALANCE_CONDITION___Account_Detail" localSheetId="17">#REF!</x:definedName>
    <x:definedName name="OUT_OF_BALANCE_CONDITION___Account_Detail">#REF!</x:definedName>
    <x:definedName name="Over_Recovery_of_Supply_Costs" localSheetId="17">#REF!</x:definedName>
    <x:definedName name="Over_Recovery_of_Supply_Costs">#REF!</x:definedName>
    <x:definedName name="p" localSheetId="9">'3a - Shared Revenues'!$E$49</x:definedName>
    <x:definedName name="p" localSheetId="17">#REF!</x:definedName>
    <x:definedName name="p">#REF!</x:definedName>
    <x:definedName name="P_MACRO" localSheetId="9">#REF!</x:definedName>
    <x:definedName name="P_MACRO" localSheetId="17">#REF!</x:definedName>
    <x:definedName name="P_MACRO">#REF!</x:definedName>
    <x:definedName name="P_TYPE">#N/A</x:definedName>
    <x:definedName name="P1_STR1_S" localSheetId="9">#REF!</x:definedName>
    <x:definedName name="P1_STR1_S" localSheetId="17">#REF!</x:definedName>
    <x:definedName name="P1_STR1_S">#REF!</x:definedName>
    <x:definedName name="P2_Records" localSheetId="17">#REF!</x:definedName>
    <x:definedName name="P2_Records">#REF!</x:definedName>
    <x:definedName name="P2_STR1_S">#REF!</x:definedName>
    <x:definedName name="PAGE">#REF!</x:definedName>
    <x:definedName name="PAGE.1">#REF!</x:definedName>
    <x:definedName name="PAGE.2">#REF!</x:definedName>
    <x:definedName name="PAGE.4">#REF!</x:definedName>
    <x:definedName name="PAGE.5">#REF!</x:definedName>
    <x:definedName name="PAGE.6">#REF!</x:definedName>
    <x:definedName name="PAGE.7">#REF!</x:definedName>
    <x:definedName name="PAGE_1">#REF!</x:definedName>
    <x:definedName name="PAGE_2A">#REF!</x:definedName>
    <x:definedName name="PAGE_3B">#REF!</x:definedName>
    <x:definedName name="PAGE1">#REF!</x:definedName>
    <x:definedName name="page10">#REF!</x:definedName>
    <x:definedName name="page11">#REF!</x:definedName>
    <x:definedName name="page12">#REF!</x:definedName>
    <x:definedName name="page13">#REF!</x:definedName>
    <x:definedName name="page14">#REF!</x:definedName>
    <x:definedName name="page15">#REF!</x:definedName>
    <x:definedName name="page16">#REF!</x:definedName>
    <x:definedName name="PAGE1A" localSheetId="9">#REF!</x:definedName>
    <x:definedName name="PAGE1A" localSheetId="17">#REF!</x:definedName>
    <x:definedName name="PAGE1A">#REF!</x:definedName>
    <x:definedName name="PAGE2" localSheetId="9">#REF!</x:definedName>
    <x:definedName name="PAGE2" localSheetId="17">#REF!</x:definedName>
    <x:definedName name="PAGE2">#REF!</x:definedName>
    <x:definedName name="PAGE20" localSheetId="17">#REF!</x:definedName>
    <x:definedName name="PAGE20">#REF!</x:definedName>
    <x:definedName name="PAGE21">#REF!</x:definedName>
    <x:definedName name="PAGE3">#REF!</x:definedName>
    <x:definedName name="PAGE3A">#REF!</x:definedName>
    <x:definedName name="PAGE4">#REF!</x:definedName>
    <x:definedName name="PAGE4A">#REF!</x:definedName>
    <x:definedName name="PAGE5">#REF!</x:definedName>
    <x:definedName name="PAGE6">#REF!</x:definedName>
    <x:definedName name="PAGE7">#REF!</x:definedName>
    <x:definedName name="PAGE8">#REF!</x:definedName>
    <x:definedName name="PAGE9">#REF!</x:definedName>
    <x:definedName name="PageA">#REF!</x:definedName>
    <x:definedName name="PageB">#REF!</x:definedName>
    <x:definedName name="PageC">#REF!</x:definedName>
    <x:definedName name="PAYROLL">#REF!</x:definedName>
    <x:definedName name="pctHW" localSheetId="9">#REF!</x:definedName>
    <x:definedName name="pctHW">#REF!</x:definedName>
    <x:definedName name="pctSWExp" localSheetId="9">#REF!</x:definedName>
    <x:definedName name="pctSWExp">#REF!</x:definedName>
    <x:definedName name="pctTraining" localSheetId="9">#REF!</x:definedName>
    <x:definedName name="pctTraining">#REF!</x:definedName>
    <x:definedName name="pe" localSheetId="9">#REF!</x:definedName>
    <x:definedName name="pe">#REF!</x:definedName>
    <x:definedName name="PEAK">#N/A</x:definedName>
    <x:definedName name="PED" localSheetId="17">#REF!</x:definedName>
    <x:definedName name="PED">#REF!</x:definedName>
    <x:definedName name="PEOPLE" localSheetId="17">#REF!</x:definedName>
    <x:definedName name="PEOPLE">#REF!</x:definedName>
    <x:definedName name="PER" localSheetId="17">#REF!</x:definedName>
    <x:definedName name="PER">#REF!</x:definedName>
    <x:definedName name="Permanent_Differences_CPM">#REF!</x:definedName>
    <x:definedName name="PF">#REF!</x:definedName>
    <x:definedName name="PF_EAI">#REF!</x:definedName>
    <x:definedName name="PF_EGSI">#REF!</x:definedName>
    <x:definedName name="PF_ELI">#REF!</x:definedName>
    <x:definedName name="PF_EMI">#REF!</x:definedName>
    <x:definedName name="PF_ENOI">#REF!</x:definedName>
    <x:definedName name="PG3A" localSheetId="17">#REF!</x:definedName>
    <x:definedName name="PG3A">#REF!</x:definedName>
    <x:definedName name="PGAUG" localSheetId="17">#REF!</x:definedName>
    <x:definedName name="PGAUG">#REF!</x:definedName>
    <x:definedName name="pgprct" localSheetId="17">#REF!</x:definedName>
    <x:definedName name="pgprct">#REF!</x:definedName>
    <x:definedName name="PGPSA" localSheetId="9">#REF!</x:definedName>
    <x:definedName name="PGPSA" localSheetId="17">#REF!</x:definedName>
    <x:definedName name="PGPSA">#REF!</x:definedName>
    <x:definedName name="Phase" localSheetId="9">#REF!</x:definedName>
    <x:definedName name="Phase">#REF!</x:definedName>
    <x:definedName name="PHASE_HELP" localSheetId="17">#REF!</x:definedName>
    <x:definedName name="PHASE_HELP">#REF!</x:definedName>
    <x:definedName name="Pipe___Proc_Growth_YR_2003" localSheetId="17">#REF!</x:definedName>
    <x:definedName name="Pipe___Proc_Growth_YR_2003">#REF!</x:definedName>
    <x:definedName name="Pipe___Proc_Growth_YR_2004" localSheetId="17">#REF!</x:definedName>
    <x:definedName name="Pipe___Proc_Growth_YR_2004">#REF!</x:definedName>
    <x:definedName name="Pipe___Proc_Growth_YR_2005">#REF!</x:definedName>
    <x:definedName name="Pipe___Proc_Growth_YR_2006">#REF!</x:definedName>
    <x:definedName name="Pipe___Proc_Growth_YR_2007">#REF!</x:definedName>
    <x:definedName name="Pipe___Proc_Growth_YR_2008">#REF!</x:definedName>
    <x:definedName name="Pipe2003">#REF!</x:definedName>
    <x:definedName name="Pipe2004">#REF!</x:definedName>
    <x:definedName name="Pipe2005">#REF!</x:definedName>
    <x:definedName name="Pipe2006">#REF!</x:definedName>
    <x:definedName name="Pipe2007">#REF!</x:definedName>
    <x:definedName name="Pipe2008">#REF!</x:definedName>
    <x:definedName name="Pipeline___Processing_Group">#REF!</x:definedName>
    <x:definedName name="Pipeline_Eliminations">#REF!</x:definedName>
    <x:definedName name="Pipeline_Eliminations_YR_2005">#REF!</x:definedName>
    <x:definedName name="Pipeline_Eliminations_YR_2006">#REF!</x:definedName>
    <x:definedName name="Pipeline_Eliminations_YR_2007">#REF!</x:definedName>
    <x:definedName name="Pipeline_Eliminations_YR_2008">#REF!</x:definedName>
    <x:definedName name="Pipeline_Parent" localSheetId="17">#REF!</x:definedName>
    <x:definedName name="Pipeline_Parent">#REF!</x:definedName>
    <x:definedName name="Pipeline_Parent_YR_2005" localSheetId="17">#REF!</x:definedName>
    <x:definedName name="Pipeline_Parent_YR_2005">#REF!</x:definedName>
    <x:definedName name="Pipeline_Parent_YR_2006" localSheetId="17">#REF!</x:definedName>
    <x:definedName name="Pipeline_Parent_YR_2006">#REF!</x:definedName>
    <x:definedName name="Pipeline_Parent_YR_2007">#REF!</x:definedName>
    <x:definedName name="Pipeline_Parent_YR_2008">#REF!</x:definedName>
    <x:definedName name="PK_1">#N/A</x:definedName>
    <x:definedName name="pla" localSheetId="17">#REF!</x:definedName>
    <x:definedName name="pla">#REF!</x:definedName>
    <x:definedName name="PLACE_HOLD" localSheetId="17">#REF!</x:definedName>
    <x:definedName name="PLACE_HOLD">#REF!</x:definedName>
    <x:definedName name="Plant___Equipment_Expenditures" localSheetId="17">#REF!</x:definedName>
    <x:definedName name="Plant___Equipment_Expenditures">#REF!</x:definedName>
    <x:definedName name="PLTDEC00" localSheetId="9">#REF!</x:definedName>
    <x:definedName name="PLTDEC00" localSheetId="17">#REF!</x:definedName>
    <x:definedName name="PLTDEC00">#REF!</x:definedName>
    <x:definedName name="PLTDECTK" localSheetId="9">#REF!</x:definedName>
    <x:definedName name="PLTDECTK" localSheetId="17">#REF!</x:definedName>
    <x:definedName name="PLTDECTK">#REF!</x:definedName>
    <x:definedName name="Portland_Pipeline" localSheetId="9">#REF!</x:definedName>
    <x:definedName name="Portland_Pipeline" localSheetId="17">#REF!</x:definedName>
    <x:definedName name="Portland_Pipeline">#REF!</x:definedName>
    <x:definedName name="Portland_Pipeline_YR_2005" localSheetId="9">#REF!</x:definedName>
    <x:definedName name="Portland_Pipeline_YR_2005" localSheetId="17">#REF!</x:definedName>
    <x:definedName name="Portland_Pipeline_YR_2005">#REF!</x:definedName>
    <x:definedName name="Portland_Pipeline_YR_2006" localSheetId="17">#REF!</x:definedName>
    <x:definedName name="Portland_Pipeline_YR_2006">#REF!</x:definedName>
    <x:definedName name="Portland_Pipeline_YR_2007" localSheetId="17">#REF!</x:definedName>
    <x:definedName name="Portland_Pipeline_YR_2007">#REF!</x:definedName>
    <x:definedName name="Portland_Pipeline_YR_2008" localSheetId="17">#REF!</x:definedName>
    <x:definedName name="Portland_Pipeline_YR_2008">#REF!</x:definedName>
    <x:definedName name="post_fossil" localSheetId="9">#REF!</x:definedName>
    <x:definedName name="post_fossil">#REF!</x:definedName>
    <x:definedName name="PP_E_Book_Gain__Loss" localSheetId="17">#REF!</x:definedName>
    <x:definedName name="PP_E_Book_Gain__Loss">#REF!</x:definedName>
    <x:definedName name="PP_E_Sold_Book_Basis" localSheetId="17">#REF!</x:definedName>
    <x:definedName name="PP_E_Sold_Book_Basis">#REF!</x:definedName>
    <x:definedName name="PP_E_Sold_Gross_Proceeds" localSheetId="17">#REF!</x:definedName>
    <x:definedName name="PP_E_Sold_Gross_Proceeds">#REF!</x:definedName>
    <x:definedName name="PP_E_Sold_Tax_Basis">#REF!</x:definedName>
    <x:definedName name="PP_E_Tax_Gain__Loss">#REF!</x:definedName>
    <x:definedName name="PPA" localSheetId="9">#REF!</x:definedName>
    <x:definedName name="PPA">#REF!</x:definedName>
    <x:definedName name="PPLT">#REF!</x:definedName>
    <x:definedName name="PPT">#REF!</x:definedName>
    <x:definedName name="PR">#REF!</x:definedName>
    <x:definedName name="PRDSUM" localSheetId="17">#REF!</x:definedName>
    <x:definedName name="PRDSUM">#REF!</x:definedName>
    <x:definedName name="Preferred__QUIDS___Convertibles" localSheetId="17">#REF!</x:definedName>
    <x:definedName name="Preferred__QUIDS___Convertibles">#REF!</x:definedName>
    <x:definedName name="Preferred_Debt___Convertible_Equity" localSheetId="17">#REF!</x:definedName>
    <x:definedName name="Preferred_Debt___Convertible_Equity">#REF!</x:definedName>
    <x:definedName name="Preferred_Dividends_Payable">#REF!</x:definedName>
    <x:definedName name="Preferred_Equity">#REF!</x:definedName>
    <x:definedName name="Preferred_Expense">#REF!</x:definedName>
    <x:definedName name="Preferred_Expense_CPM">#REF!</x:definedName>
    <x:definedName name="Preferred_Financing_CPM">#REF!</x:definedName>
    <x:definedName name="Preferred_Securities">#REF!</x:definedName>
    <x:definedName name="Preferred_Securities_CPM">#REF!</x:definedName>
    <x:definedName name="Prepaid_Pension_Assets">#REF!</x:definedName>
    <x:definedName name="Prepaid_Pensions">#REF!</x:definedName>
    <x:definedName name="Prepaid_Property_Taxes">#REF!</x:definedName>
    <x:definedName name="presentation">#REF!</x:definedName>
    <x:definedName name="PRESENTATION_PG_1">#REF!</x:definedName>
    <x:definedName name="Pretax_Book__Gain__Loss_CPM">#REF!</x:definedName>
    <x:definedName name="Pretax_Income_CPM">#REF!</x:definedName>
    <x:definedName name="PreTaxDebt" localSheetId="9">#REF!</x:definedName>
    <x:definedName name="PreTaxDebt">#REF!</x:definedName>
    <x:definedName name="PRINT" localSheetId="9">#REF!</x:definedName>
    <x:definedName name="PRINT" localSheetId="17">#REF!</x:definedName>
    <x:definedName name="PRINT">#REF!</x:definedName>
    <x:definedName name="Print.selection.print" localSheetId="17">#REF!</x:definedName>
    <x:definedName name="Print.selection.print">#REF!</x:definedName>
    <x:definedName name="PRINT_1" localSheetId="17">#REF!</x:definedName>
    <x:definedName name="PRINT_1">#REF!</x:definedName>
    <x:definedName name="PRINT_2">#REF!</x:definedName>
    <x:definedName name="PRINT_3">#REF!</x:definedName>
    <x:definedName name="Print_99_IS">#REF!,#REF!,#REF!</x:definedName>
    <x:definedName name="_xlnm.Print_Area" localSheetId="21">'10 - Merger Costs'!$A$1:$G$97</x:definedName>
    <x:definedName name="_xlnm.Print_Area" localSheetId="24">'12- Depreciation Rates'!$A$1:$D$57</x:definedName>
    <x:definedName name="_xlnm.Print_Area" localSheetId="1">'1A - ADIT Summary'!$A$1:$S$212</x:definedName>
    <x:definedName name="_xlnm.Print_Area" localSheetId="2">'1B - ADIT EOY'!$A$1:$K$318</x:definedName>
    <x:definedName name="_xlnm.Print_Area" localSheetId="3">'1C - ADIT BOY'!$A$1:$K$318</x:definedName>
    <x:definedName name="_xlnm.Print_Area" localSheetId="4">'1D - ADIT Rate Base Adjustment'!$A$1:$S$278</x:definedName>
    <x:definedName name="_xlnm.Print_Area" localSheetId="5">'1E - EDIT Amortization'!$A$1:$R$278</x:definedName>
    <x:definedName name="_xlnm.Print_Area" localSheetId="6">'1F - ADIT Remeasurement'!$A:$AI</x:definedName>
    <x:definedName name="_xlnm.Print_Area" localSheetId="8">'3 - Revenue Credits'!$A$1:$H$38</x:definedName>
    <x:definedName name="_xlnm.Print_Area" localSheetId="11">'5 - Cost Support 1'!$A$1:$AG$329</x:definedName>
    <x:definedName name="_xlnm.Print_Area" localSheetId="12">'5a Affiliate Allocations'!$A$1:$P$168</x:definedName>
    <x:definedName name="_xlnm.Print_Area" localSheetId="16">'6B - True-Up Interest '!$A$1:$H$70</x:definedName>
    <x:definedName name="_xlnm.Print_Area" localSheetId="14">'6-Project Rev Req'!$A$1:$Q$96</x:definedName>
    <x:definedName name="_xlnm.Print_Area" localSheetId="17">'7 - Cap Add WS'!$A$1:$AZ$75</x:definedName>
    <x:definedName name="_xlnm.Print_Area" localSheetId="0">'ATT H-1A'!$A$2:$H$384</x:definedName>
    <x:definedName name="_xlnm.Print_Area">#REF!</x:definedName>
    <x:definedName name="Print_Area_1" localSheetId="15">#REF!</x:definedName>
    <x:definedName name="Print_Area_1" localSheetId="16">#REF!</x:definedName>
    <x:definedName name="Print_Area_1" localSheetId="17">#REF!</x:definedName>
    <x:definedName name="Print_Area_1">#REF!</x:definedName>
    <x:definedName name="Print_Area_MI" localSheetId="17">#REF!</x:definedName>
    <x:definedName name="Print_Area_MI">#REF!</x:definedName>
    <x:definedName name="Print_Area_MI.1">#REF!</x:definedName>
    <x:definedName name="Print_Area2">#REF!</x:definedName>
    <x:definedName name="PRINT_BUDGET">#REF!</x:definedName>
    <x:definedName name="PRINT_SET_UP">#REF!</x:definedName>
    <x:definedName name="Print_TFI_use">#REF!,#REF!,#REF!</x:definedName>
    <x:definedName name="_xlnm.Print_Titles" localSheetId="1">'1A - ADIT Summary'!$1:$6</x:definedName>
    <x:definedName name="_xlnm.Print_Titles" localSheetId="2">'1B - ADIT EOY'!$1:$6</x:definedName>
    <x:definedName name="_xlnm.Print_Titles" localSheetId="3">'1C - ADIT BOY'!$1:$6</x:definedName>
    <x:definedName name="_xlnm.Print_Titles" localSheetId="4">'1D - ADIT Rate Base Adjustment'!$1:$5</x:definedName>
    <x:definedName name="_xlnm.Print_Titles" localSheetId="5">'1E - EDIT Amortization'!$1:$4</x:definedName>
    <x:definedName name="_xlnm.Print_Titles" localSheetId="11">'5 - Cost Support 1'!$1:$3</x:definedName>
    <x:definedName name="_xlnm.Print_Titles" localSheetId="12">'5a Affiliate Allocations'!$1:$3</x:definedName>
    <x:definedName name="_xlnm.Print_Titles" localSheetId="17">'7 - Cap Add WS'!$A:$D,'7 - Cap Add WS'!$1:$4</x:definedName>
    <x:definedName name="_xlnm.Print_Titles" localSheetId="0">'ATT H-1A'!$2:$5</x:definedName>
    <x:definedName name="Print_Titles_MI">#REF!,#REF!</x:definedName>
    <x:definedName name="PRINT2" localSheetId="15">#REF!</x:definedName>
    <x:definedName name="PRINT2" localSheetId="16">#REF!</x:definedName>
    <x:definedName name="PRINT2" localSheetId="17">#REF!</x:definedName>
    <x:definedName name="PRINT2">#REF!</x:definedName>
    <x:definedName name="printarea" localSheetId="17">#REF!</x:definedName>
    <x:definedName name="printarea">#REF!</x:definedName>
    <x:definedName name="PrintareaDec">#REF!,#REF!,#REF!</x:definedName>
    <x:definedName name="PRINTFILE" localSheetId="9">#REF!</x:definedName>
    <x:definedName name="PRINTFILE" localSheetId="17">#REF!</x:definedName>
    <x:definedName name="PRINTFILE">#REF!</x:definedName>
    <x:definedName name="printyearfrom" localSheetId="15">#REF!</x:definedName>
    <x:definedName name="printyearfrom" localSheetId="16">#REF!</x:definedName>
    <x:definedName name="printyearfrom" localSheetId="17">#REF!</x:definedName>
    <x:definedName name="printyearfrom">#REF!</x:definedName>
    <x:definedName name="printyearto" localSheetId="15">#REF!</x:definedName>
    <x:definedName name="printyearto" localSheetId="16">#REF!</x:definedName>
    <x:definedName name="printyearto" localSheetId="17">#REF!</x:definedName>
    <x:definedName name="printyearto">#REF!</x:definedName>
    <x:definedName name="PRIOR" localSheetId="15">#REF!</x:definedName>
    <x:definedName name="PRIOR" localSheetId="16">#REF!</x:definedName>
    <x:definedName name="PRIOR" localSheetId="17">#REF!</x:definedName>
    <x:definedName name="PRIOR">#REF!</x:definedName>
    <x:definedName name="Prior_Plan_Results" localSheetId="17">#REF!</x:definedName>
    <x:definedName name="Prior_Plan_Results">#REF!</x:definedName>
    <x:definedName name="Prior_Plan_Results_Year_2" localSheetId="17">#REF!</x:definedName>
    <x:definedName name="Prior_Plan_Results_Year_2">#REF!</x:definedName>
    <x:definedName name="Prior_Plan_Results_Year_3" localSheetId="17">#REF!</x:definedName>
    <x:definedName name="Prior_Plan_Results_Year_3">#REF!</x:definedName>
    <x:definedName name="Prior_Plan_Sensitivity">#REF!</x:definedName>
    <x:definedName name="Prior_Plan_Sensitivity_Year_2">#REF!</x:definedName>
    <x:definedName name="Prior_Plan_Sensitivity_Year_3">#REF!</x:definedName>
    <x:definedName name="prior_year_fuel_adj" localSheetId="9">#REF!</x:definedName>
    <x:definedName name="prior_year_fuel_adj">#REF!</x:definedName>
    <x:definedName name="Prnt_Area" localSheetId="17">#REF!</x:definedName>
    <x:definedName name="Prnt_Area">#REF!</x:definedName>
    <x:definedName name="Proc2003" localSheetId="17">#REF!</x:definedName>
    <x:definedName name="Proc2003">#REF!</x:definedName>
    <x:definedName name="Proc2004" localSheetId="17">#REF!</x:definedName>
    <x:definedName name="Proc2004">#REF!</x:definedName>
    <x:definedName name="Proc2005" localSheetId="17">#REF!</x:definedName>
    <x:definedName name="Proc2005">#REF!</x:definedName>
    <x:definedName name="Proc2006">#REF!</x:definedName>
    <x:definedName name="Proc2007">#REF!</x:definedName>
    <x:definedName name="Proc2008">#REF!</x:definedName>
    <x:definedName name="Proceeds_from_Sale_of_Assets">#REF!</x:definedName>
    <x:definedName name="Proceeds_from_Sale_of_Assets_CPM">#REF!</x:definedName>
    <x:definedName name="process">#REF!</x:definedName>
    <x:definedName name="processcolumn">#REF!</x:definedName>
    <x:definedName name="Processing_Plants">#REF!</x:definedName>
    <x:definedName name="Processing_Plants_YR_2005">#REF!</x:definedName>
    <x:definedName name="Processing_Plants_YR_2006">#REF!</x:definedName>
    <x:definedName name="Processing_Plants_YR_2007">#REF!</x:definedName>
    <x:definedName name="Processing_Plants_YR_2008">#REF!</x:definedName>
    <x:definedName name="PROD">#REF!</x:definedName>
    <x:definedName name="prod_depr" localSheetId="9">#REF!</x:definedName>
    <x:definedName name="prod_depr">#REF!</x:definedName>
    <x:definedName name="Prod_Num" localSheetId="9">#REF!</x:definedName>
    <x:definedName name="Prod_Num" localSheetId="17">#REF!</x:definedName>
    <x:definedName name="Prod_Num">#REF!</x:definedName>
    <x:definedName name="profitPerCust" localSheetId="9">#REF!</x:definedName>
    <x:definedName name="profitPerCust" localSheetId="17">#REF!</x:definedName>
    <x:definedName name="profitPerCust">#REF!</x:definedName>
    <x:definedName name="PROJ_WOTextLen" localSheetId="17">#REF!</x:definedName>
    <x:definedName name="PROJ_WOTextLen">#REF!</x:definedName>
    <x:definedName name="Projection">#REF!</x:definedName>
    <x:definedName name="PROPERTY" localSheetId="17">#REF!</x:definedName>
    <x:definedName name="PROPERTY">#REF!</x:definedName>
    <x:definedName name="Property___Equipment" localSheetId="17">#REF!</x:definedName>
    <x:definedName name="Property___Equipment">#REF!</x:definedName>
    <x:definedName name="Property___Other_Tax_CPM" localSheetId="17">#REF!</x:definedName>
    <x:definedName name="Property___Other_Tax_CPM">#REF!</x:definedName>
    <x:definedName name="Property__Plant___Equipment">#REF!</x:definedName>
    <x:definedName name="Property__Plant___Equipment___Net">#REF!</x:definedName>
    <x:definedName name="Property_and_Equipment">#REF!</x:definedName>
    <x:definedName name="Property_and_Equipment_Total">#REF!</x:definedName>
    <x:definedName name="Property_Taxes_Assessed_to_Future_Periods">#REF!</x:definedName>
    <x:definedName name="Property_Under_Capital_Leases">#REF!</x:definedName>
    <x:definedName name="PRT_COMPARE">#REF!</x:definedName>
    <x:definedName name="PRT_GR">#REF!</x:definedName>
    <x:definedName name="PRT_GRAPH_RTN">#REF!</x:definedName>
    <x:definedName name="PRT_GRAPHS">#REF!</x:definedName>
    <x:definedName name="PRT_GRAPHS?">#REF!</x:definedName>
    <x:definedName name="PRT_GRPH_1">#REF!</x:definedName>
    <x:definedName name="PRT_GRPH_10">#REF!</x:definedName>
    <x:definedName name="PRT_GRPH_11">#REF!</x:definedName>
    <x:definedName name="PRT_GRPH_12">#REF!</x:definedName>
    <x:definedName name="PRT_GRPH_2">#REF!</x:definedName>
    <x:definedName name="PRT_GRPH_3">#REF!</x:definedName>
    <x:definedName name="PRT_GRPH_4">#REF!</x:definedName>
    <x:definedName name="PRT_GRPH_5">#REF!</x:definedName>
    <x:definedName name="PRT_GRPH_6">#REF!</x:definedName>
    <x:definedName name="PRT_GRPH_7">#REF!</x:definedName>
    <x:definedName name="PRT_GRPH_8">#REF!</x:definedName>
    <x:definedName name="PRT_GRPH_9">#REF!</x:definedName>
    <x:definedName name="PRT_MODEL">#REF!</x:definedName>
    <x:definedName name="PRT_QRES">#REF!</x:definedName>
    <x:definedName name="PRT_REPORT_RTN">#REF!</x:definedName>
    <x:definedName name="PRT_REPORTS">#REF!</x:definedName>
    <x:definedName name="PRT_REPORTS?">#REF!</x:definedName>
    <x:definedName name="PRT_RESET">#REF!</x:definedName>
    <x:definedName name="PSLJ8LG">#N/A</x:definedName>
    <x:definedName name="PSOKI6">#N/A</x:definedName>
    <x:definedName name="PTX">#REF!</x:definedName>
    <x:definedName name="PTXA">#REF!</x:definedName>
    <x:definedName name="PTXC">#REF!</x:definedName>
    <x:definedName name="PTXDATE" localSheetId="17">#REF!</x:definedName>
    <x:definedName name="PTXDATE">#REF!</x:definedName>
    <x:definedName name="PTXYRS" localSheetId="17">#REF!</x:definedName>
    <x:definedName name="PTXYRS">#REF!</x:definedName>
    <x:definedName name="Purchase_Accounting_Reclass" localSheetId="17">#REF!</x:definedName>
    <x:definedName name="Purchase_Accounting_Reclass">#REF!</x:definedName>
    <x:definedName name="Purchase_Accounting_YR_2005" localSheetId="17">#REF!</x:definedName>
    <x:definedName name="Purchase_Accounting_YR_2005">#REF!</x:definedName>
    <x:definedName name="Purchase_Accounting_YR_2006" localSheetId="17">#REF!</x:definedName>
    <x:definedName name="Purchase_Accounting_YR_2006">#REF!</x:definedName>
    <x:definedName name="Purchase_Accounting_YR_2007" localSheetId="17">#REF!</x:definedName>
    <x:definedName name="Purchase_Accounting_YR_2007">#REF!</x:definedName>
    <x:definedName name="Purchase_Accounting_YR_2008" localSheetId="17">#REF!</x:definedName>
    <x:definedName name="Purchase_Accounting_YR_2008">#REF!</x:definedName>
    <x:definedName name="PXAG">#REF!</x:definedName>
    <x:definedName name="PXAG_561">#REF!</x:definedName>
    <x:definedName name="PXAG_EAI">#REF!</x:definedName>
    <x:definedName name="PXAG_EGSI">#REF!</x:definedName>
    <x:definedName name="PXAG_ELI">#REF!</x:definedName>
    <x:definedName name="PXAG_EMI">#REF!</x:definedName>
    <x:definedName name="PXAG_ENOI">#REF!</x:definedName>
    <x:definedName name="PXAGBAD">#REF!</x:definedName>
    <x:definedName name="PYTX">#REF!</x:definedName>
    <x:definedName name="Q" localSheetId="17">#REF!</x:definedName>
    <x:definedName name="Q">#REF!</x:definedName>
    <x:definedName name="QCDATA" localSheetId="17">#REF!</x:definedName>
    <x:definedName name="QCDATA">#REF!</x:definedName>
    <x:definedName name="QCUTIN" localSheetId="17">#REF!</x:definedName>
    <x:definedName name="QCUTIN">#REF!</x:definedName>
    <x:definedName name="QES" localSheetId="9">#REF!</x:definedName>
    <x:definedName name="QES">#REF!</x:definedName>
    <x:definedName name="QRE_HELP" localSheetId="15">#REF!</x:definedName>
    <x:definedName name="QRE_HELP" localSheetId="16">#REF!</x:definedName>
    <x:definedName name="QRE_HELP" localSheetId="17">#REF!</x:definedName>
    <x:definedName name="QRE_HELP">#REF!</x:definedName>
    <x:definedName name="QRE_MARGINS" localSheetId="15">#REF!</x:definedName>
    <x:definedName name="QRE_MARGINS" localSheetId="16">#REF!</x:definedName>
    <x:definedName name="QRE_MARGINS" localSheetId="17">#REF!</x:definedName>
    <x:definedName name="QRE_MARGINS">#REF!</x:definedName>
    <x:definedName name="QRE_SUMMARY" localSheetId="9">#REF!</x:definedName>
    <x:definedName name="QRE_SUMMARY">#REF!</x:definedName>
    <x:definedName name="qryNVPWR2002" localSheetId="17">#REF!</x:definedName>
    <x:definedName name="qryNVPWR2002">#REF!</x:definedName>
    <x:definedName name="qrySPPCO2002" localSheetId="17">#REF!</x:definedName>
    <x:definedName name="qrySPPCO2002">#REF!</x:definedName>
    <x:definedName name="qryTab7_5" localSheetId="17">#REF!</x:definedName>
    <x:definedName name="qryTab7_5">#REF!</x:definedName>
    <x:definedName name="Quarterly_Interest_Bearing_Debt__QUIDS">#REF!</x:definedName>
    <x:definedName name="Quarterly_Interest_Bearing_Debt__QUIDS__CPM">#REF!</x:definedName>
    <x:definedName name="query" localSheetId="9">#REF!</x:definedName>
    <x:definedName name="query">#REF!</x:definedName>
    <x:definedName name="qw" localSheetId="9">{"'Metretek HTML'!$A$7:$W$42"}</x:definedName>
    <x:definedName name="qw" localSheetId="15">{"'Metretek HTML'!$A$7:$W$42"}</x:definedName>
    <x:definedName name="qw" localSheetId="16">{"'Metretek HTML'!$A$7:$W$42"}</x:definedName>
    <x:definedName name="qw" localSheetId="17">{"'Metretek HTML'!$A$7:$W$42"}</x:definedName>
    <x:definedName name="qw">{"'Metretek HTML'!$A$7:$W$42"}</x:definedName>
    <x:definedName name="RA">#REF!</x:definedName>
    <x:definedName name="RANGE" localSheetId="17">#REF!</x:definedName>
    <x:definedName name="RANGE">#REF!</x:definedName>
    <x:definedName name="Rate_Reduction_Factor" localSheetId="17">#REF!</x:definedName>
    <x:definedName name="Rate_Reduction_Factor">#REF!</x:definedName>
    <x:definedName name="Rate_Relief" localSheetId="17">#REF!</x:definedName>
    <x:definedName name="Rate_Relief">#REF!</x:definedName>
    <x:definedName name="Rate_Relief_CPM">#REF!</x:definedName>
    <x:definedName name="rate100">#REF!</x:definedName>
    <x:definedName name="rate101">#REF!</x:definedName>
    <x:definedName name="rate102">#REF!</x:definedName>
    <x:definedName name="rate103">#REF!</x:definedName>
    <x:definedName name="rate90" localSheetId="9">#REF!</x:definedName>
    <x:definedName name="rate90">#REF!</x:definedName>
    <x:definedName name="rate91" localSheetId="9">#REF!</x:definedName>
    <x:definedName name="rate91">#REF!</x:definedName>
    <x:definedName name="rate92" localSheetId="9">#REF!</x:definedName>
    <x:definedName name="rate92">#REF!</x:definedName>
    <x:definedName name="rate93" localSheetId="9">#REF!</x:definedName>
    <x:definedName name="rate93">#REF!</x:definedName>
    <x:definedName name="rate94" localSheetId="9">#REF!</x:definedName>
    <x:definedName name="rate94">#REF!</x:definedName>
    <x:definedName name="rate95" localSheetId="9">#REF!</x:definedName>
    <x:definedName name="rate95">#REF!</x:definedName>
    <x:definedName name="rate96" localSheetId="9">#REF!</x:definedName>
    <x:definedName name="rate96">#REF!</x:definedName>
    <x:definedName name="rate97" localSheetId="9">#REF!</x:definedName>
    <x:definedName name="rate97">#REF!</x:definedName>
    <x:definedName name="rate98" localSheetId="9">#REF!</x:definedName>
    <x:definedName name="rate98">#REF!</x:definedName>
    <x:definedName name="rate99" localSheetId="17">#REF!</x:definedName>
    <x:definedName name="rate99">#REF!</x:definedName>
    <x:definedName name="RawData" localSheetId="17">#REF!</x:definedName>
    <x:definedName name="RawData">#REF!</x:definedName>
    <x:definedName name="reawreqw" localSheetId="21" hidden="1">{#N/A,#N/A,FALSE,"Monthly SAIFI";#N/A,#N/A,FALSE,"Yearly SAIFI";#N/A,#N/A,FALSE,"Monthly CAIDI";#N/A,#N/A,FALSE,"Yearly CAIDI";#N/A,#N/A,FALSE,"Monthly SAIDI";#N/A,#N/A,FALSE,"Yearly SAIDI";#N/A,#N/A,FALSE,"Monthly MAIFI";#N/A,#N/A,FALSE,"Yearly MAIFI";#N/A,#N/A,FALSE,"Monthly Cust &gt;=4 Int"}</x:definedName>
    <x:definedName name="reawreqw" localSheetId="9" hidden="1">{#N/A,#N/A,FALSE,"Monthly SAIFI";#N/A,#N/A,FALSE,"Yearly SAIFI";#N/A,#N/A,FALSE,"Monthly CAIDI";#N/A,#N/A,FALSE,"Yearly CAIDI";#N/A,#N/A,FALSE,"Monthly SAIDI";#N/A,#N/A,FALSE,"Yearly SAIDI";#N/A,#N/A,FALSE,"Monthly MAIFI";#N/A,#N/A,FALSE,"Yearly MAIFI";#N/A,#N/A,FALSE,"Monthly Cust &gt;=4 Int"}</x:definedName>
    <x:definedName name="reawreqw" localSheetId="15" hidden="1">{#N/A,#N/A,FALSE,"Monthly SAIFI";#N/A,#N/A,FALSE,"Yearly SAIFI";#N/A,#N/A,FALSE,"Monthly CAIDI";#N/A,#N/A,FALSE,"Yearly CAIDI";#N/A,#N/A,FALSE,"Monthly SAIDI";#N/A,#N/A,FALSE,"Yearly SAIDI";#N/A,#N/A,FALSE,"Monthly MAIFI";#N/A,#N/A,FALSE,"Yearly MAIFI";#N/A,#N/A,FALSE,"Monthly Cust &gt;=4 Int"}</x:definedName>
    <x:definedName name="reawreqw" localSheetId="16" hidden="1">{#N/A,#N/A,FALSE,"Monthly SAIFI";#N/A,#N/A,FALSE,"Yearly SAIFI";#N/A,#N/A,FALSE,"Monthly CAIDI";#N/A,#N/A,FALSE,"Yearly CAIDI";#N/A,#N/A,FALSE,"Monthly SAIDI";#N/A,#N/A,FALSE,"Yearly SAIDI";#N/A,#N/A,FALSE,"Monthly MAIFI";#N/A,#N/A,FALSE,"Yearly MAIFI";#N/A,#N/A,FALSE,"Monthly Cust &gt;=4 Int"}</x:definedName>
    <x:definedName name="reawreqw" localSheetId="14" hidden="1">{#N/A,#N/A,FALSE,"Monthly SAIFI";#N/A,#N/A,FALSE,"Yearly SAIFI";#N/A,#N/A,FALSE,"Monthly CAIDI";#N/A,#N/A,FALSE,"Yearly CAIDI";#N/A,#N/A,FALSE,"Monthly SAIDI";#N/A,#N/A,FALSE,"Yearly SAIDI";#N/A,#N/A,FALSE,"Monthly MAIFI";#N/A,#N/A,FALSE,"Yearly MAIFI";#N/A,#N/A,FALSE,"Monthly Cust &gt;=4 Int"}</x:definedName>
    <x:definedName name="reawreqw" localSheetId="17" hidden="1">{#N/A,#N/A,FALSE,"Monthly SAIFI";#N/A,#N/A,FALSE,"Yearly SAIFI";#N/A,#N/A,FALSE,"Monthly CAIDI";#N/A,#N/A,FALSE,"Yearly CAIDI";#N/A,#N/A,FALSE,"Monthly SAIDI";#N/A,#N/A,FALSE,"Yearly SAIDI";#N/A,#N/A,FALSE,"Monthly MAIFI";#N/A,#N/A,FALSE,"Yearly MAIFI";#N/A,#N/A,FALSE,"Monthly Cust &gt;=4 Int"}</x:definedName>
    <x:definedName name="reawreqw" hidden="1">{#N/A,#N/A,FALSE,"Monthly SAIFI";#N/A,#N/A,FALSE,"Yearly SAIFI";#N/A,#N/A,FALSE,"Monthly CAIDI";#N/A,#N/A,FALSE,"Yearly CAIDI";#N/A,#N/A,FALSE,"Monthly SAIDI";#N/A,#N/A,FALSE,"Yearly SAIDI";#N/A,#N/A,FALSE,"Monthly MAIFI";#N/A,#N/A,FALSE,"Yearly MAIFI";#N/A,#N/A,FALSE,"Monthly Cust &gt;=4 Int"}</x:definedName>
    <x:definedName name="RECAP">#REF!</x:definedName>
    <x:definedName name="RECON" localSheetId="17">#REF!</x:definedName>
    <x:definedName name="RECON">#REF!</x:definedName>
    <x:definedName name="RECONCILIATION" localSheetId="17">#REF!</x:definedName>
    <x:definedName name="RECONCILIATION">#REF!</x:definedName>
    <x:definedName name="_xlnm.Recorder">#REF!</x:definedName>
    <x:definedName name="reduced_credit" localSheetId="9">#REF!</x:definedName>
    <x:definedName name="reduced_credit">#REF!</x:definedName>
    <x:definedName name="reduced_credit_caption" localSheetId="9">#REF!</x:definedName>
    <x:definedName name="reduced_credit_caption">#REF!</x:definedName>
    <x:definedName name="Regulatory_Assets" localSheetId="17">#REF!</x:definedName>
    <x:definedName name="Regulatory_Assets">#REF!</x:definedName>
    <x:definedName name="Regulatory_Assets_CPM" localSheetId="17">#REF!</x:definedName>
    <x:definedName name="Regulatory_Assets_CPM">#REF!</x:definedName>
    <x:definedName name="Regulatory_Liabilities" localSheetId="17">#REF!</x:definedName>
    <x:definedName name="Regulatory_Liabilities">#REF!</x:definedName>
    <x:definedName name="Regulatory_Liabilities_CPM">#REF!</x:definedName>
    <x:definedName name="Removal_Costs">#REF!</x:definedName>
    <x:definedName name="REMOVAL1">#REF!</x:definedName>
    <x:definedName name="REPORT_BU">#REF!</x:definedName>
    <x:definedName name="REPORT_NAME">#REF!</x:definedName>
    <x:definedName name="REPORT_SELECT">#REF!</x:definedName>
    <x:definedName name="REPORT_TABLE">#REF!</x:definedName>
    <x:definedName name="REPORT_TITLE">#REF!</x:definedName>
    <x:definedName name="REQUEST_BU">#REF!</x:definedName>
    <x:definedName name="REQUEST_BU_DESC">#REF!</x:definedName>
    <x:definedName name="Required_Supplemental_Data">#REF!</x:definedName>
    <x:definedName name="RES_CPB">#REF!</x:definedName>
    <x:definedName name="RESALE_CUSTOMERS">#REF!</x:definedName>
    <x:definedName name="RESALE_LINES">#REF!</x:definedName>
    <x:definedName name="RESERVE">#REF!</x:definedName>
    <x:definedName name="RESET">#REF!</x:definedName>
    <x:definedName name="RESET_SENS_FACT">#REF!</x:definedName>
    <x:definedName name="respc" localSheetId="9">#REF!</x:definedName>
    <x:definedName name="respc">#REF!</x:definedName>
    <x:definedName name="Restricted_Cash" localSheetId="15">#REF!</x:definedName>
    <x:definedName name="Restricted_Cash" localSheetId="16">#REF!</x:definedName>
    <x:definedName name="Restricted_Cash" localSheetId="17">#REF!</x:definedName>
    <x:definedName name="Restricted_Cash">#REF!</x:definedName>
    <x:definedName name="Restricted_Cash_Account" localSheetId="15">#REF!</x:definedName>
    <x:definedName name="Restricted_Cash_Account" localSheetId="16">#REF!</x:definedName>
    <x:definedName name="Restricted_Cash_Account" localSheetId="17">#REF!</x:definedName>
    <x:definedName name="Restricted_Cash_Account">#REF!</x:definedName>
    <x:definedName name="Results" localSheetId="17">#REF!</x:definedName>
    <x:definedName name="Results">#REF!</x:definedName>
    <x:definedName name="retail" localSheetId="9" hidden="1">{#N/A,#N/A,FALSE,"Loans";#N/A,#N/A,FALSE,"Program Costs";#N/A,#N/A,FALSE,"Measures";#N/A,#N/A,FALSE,"Net Lost Rev";#N/A,#N/A,FALSE,"Incentive"}</x:definedName>
    <x:definedName name="retail" localSheetId="17" hidden="1">{#N/A,#N/A,FALSE,"Loans";#N/A,#N/A,FALSE,"Program Costs";#N/A,#N/A,FALSE,"Measures";#N/A,#N/A,FALSE,"Net Lost Rev";#N/A,#N/A,FALSE,"Incentive"}</x:definedName>
    <x:definedName name="retail" hidden="1">{#N/A,#N/A,FALSE,"Loans";#N/A,#N/A,FALSE,"Program Costs";#N/A,#N/A,FALSE,"Measures";#N/A,#N/A,FALSE,"Net Lost Rev";#N/A,#N/A,FALSE,"Incentive"}</x:definedName>
    <x:definedName name="retail_CC" localSheetId="9" hidden="1">{#N/A,#N/A,FALSE,"Loans";#N/A,#N/A,FALSE,"Program Costs";#N/A,#N/A,FALSE,"Measures";#N/A,#N/A,FALSE,"Net Lost Rev";#N/A,#N/A,FALSE,"Incentive"}</x:definedName>
    <x:definedName name="retail_CC" localSheetId="17" hidden="1">{#N/A,#N/A,FALSE,"Loans";#N/A,#N/A,FALSE,"Program Costs";#N/A,#N/A,FALSE,"Measures";#N/A,#N/A,FALSE,"Net Lost Rev";#N/A,#N/A,FALSE,"Incentive"}</x:definedName>
    <x:definedName name="retail_CC" hidden="1">{#N/A,#N/A,FALSE,"Loans";#N/A,#N/A,FALSE,"Program Costs";#N/A,#N/A,FALSE,"Measures";#N/A,#N/A,FALSE,"Net Lost Rev";#N/A,#N/A,FALSE,"Incentive"}</x:definedName>
    <x:definedName name="retail_CC1" localSheetId="9" hidden="1">{#N/A,#N/A,FALSE,"Loans";#N/A,#N/A,FALSE,"Program Costs";#N/A,#N/A,FALSE,"Measures";#N/A,#N/A,FALSE,"Net Lost Rev";#N/A,#N/A,FALSE,"Incentive"}</x:definedName>
    <x:definedName name="retail_CC1" localSheetId="17" hidden="1">{#N/A,#N/A,FALSE,"Loans";#N/A,#N/A,FALSE,"Program Costs";#N/A,#N/A,FALSE,"Measures";#N/A,#N/A,FALSE,"Net Lost Rev";#N/A,#N/A,FALSE,"Incentive"}</x:definedName>
    <x:definedName name="retail_CC1" hidden="1">{#N/A,#N/A,FALSE,"Loans";#N/A,#N/A,FALSE,"Program Costs";#N/A,#N/A,FALSE,"Measures";#N/A,#N/A,FALSE,"Net Lost Rev";#N/A,#N/A,FALSE,"Incentive"}</x:definedName>
    <x:definedName name="Retained_Earnings" localSheetId="17">#REF!</x:definedName>
    <x:definedName name="Retained_Earnings">#REF!</x:definedName>
    <x:definedName name="RETIRE" localSheetId="17">#REF!</x:definedName>
    <x:definedName name="RETIRE">#REF!</x:definedName>
    <x:definedName name="RETURN" localSheetId="17">#REF!</x:definedName>
    <x:definedName name="RETURN">#REF!</x:definedName>
    <x:definedName name="Return_on_Average_Equity">#REF!</x:definedName>
    <x:definedName name="Return_on_Average_Invested_Capital">#REF!</x:definedName>
    <x:definedName name="Return_on_Investment___Asset_Sales">#REF!</x:definedName>
    <x:definedName name="Revenue">#REF!</x:definedName>
    <x:definedName name="Revenue___Affiliate">#REF!</x:definedName>
    <x:definedName name="Revenue___External">#REF!</x:definedName>
    <x:definedName name="Revenue___Other">#REF!</x:definedName>
    <x:definedName name="Revenue_CPM">#REF!</x:definedName>
    <x:definedName name="Revenues">#REF!</x:definedName>
    <x:definedName name="RID">#REF!</x:definedName>
    <x:definedName name="right">OFFSET(!A1,0,1)</x:definedName>
    <x:definedName name="RLST" localSheetId="17">#REF!</x:definedName>
    <x:definedName name="RLST">#REF!</x:definedName>
    <x:definedName name="RPT_B" localSheetId="17">#REF!</x:definedName>
    <x:definedName name="RPT_B">#REF!</x:definedName>
    <x:definedName name="RPT_G" localSheetId="17">#REF!</x:definedName>
    <x:definedName name="RPT_G">#REF!</x:definedName>
    <x:definedName name="RPTX" localSheetId="17">#REF!</x:definedName>
    <x:definedName name="RPTX">#REF!</x:definedName>
    <x:definedName name="RRE">#REF!</x:definedName>
    <x:definedName name="rrrr" localSheetId="21" hidden="1">{#N/A,#N/A,FALSE,"O&amp;M by processes";#N/A,#N/A,FALSE,"Elec Act vs Bud";#N/A,#N/A,FALSE,"G&amp;A";#N/A,#N/A,FALSE,"BGS";#N/A,#N/A,FALSE,"Res Cost"}</x:definedName>
    <x:definedName name="rrrr" localSheetId="9" hidden="1">{#N/A,#N/A,FALSE,"O&amp;M by processes";#N/A,#N/A,FALSE,"Elec Act vs Bud";#N/A,#N/A,FALSE,"G&amp;A";#N/A,#N/A,FALSE,"BGS";#N/A,#N/A,FALSE,"Res Cost"}</x:definedName>
    <x:definedName name="rrrr" localSheetId="15" hidden="1">{#N/A,#N/A,FALSE,"O&amp;M by processes";#N/A,#N/A,FALSE,"Elec Act vs Bud";#N/A,#N/A,FALSE,"G&amp;A";#N/A,#N/A,FALSE,"BGS";#N/A,#N/A,FALSE,"Res Cost"}</x:definedName>
    <x:definedName name="rrrr" localSheetId="16" hidden="1">{#N/A,#N/A,FALSE,"O&amp;M by processes";#N/A,#N/A,FALSE,"Elec Act vs Bud";#N/A,#N/A,FALSE,"G&amp;A";#N/A,#N/A,FALSE,"BGS";#N/A,#N/A,FALSE,"Res Cost"}</x:definedName>
    <x:definedName name="rrrr" localSheetId="14" hidden="1">{#N/A,#N/A,FALSE,"O&amp;M by processes";#N/A,#N/A,FALSE,"Elec Act vs Bud";#N/A,#N/A,FALSE,"G&amp;A";#N/A,#N/A,FALSE,"BGS";#N/A,#N/A,FALSE,"Res Cost"}</x:definedName>
    <x:definedName name="rrrr" localSheetId="17" hidden="1">{#N/A,#N/A,FALSE,"O&amp;M by processes";#N/A,#N/A,FALSE,"Elec Act vs Bud";#N/A,#N/A,FALSE,"G&amp;A";#N/A,#N/A,FALSE,"BGS";#N/A,#N/A,FALSE,"Res Cost"}</x:definedName>
    <x:definedName name="rrrr" localSheetId="19" hidden="1">{#N/A,#N/A,FALSE,"O&amp;M by processes";#N/A,#N/A,FALSE,"Elec Act vs Bud";#N/A,#N/A,FALSE,"G&amp;A";#N/A,#N/A,FALSE,"BGS";#N/A,#N/A,FALSE,"Res Cost"}</x:definedName>
    <x:definedName name="rrrr" localSheetId="20" hidden="1">{#N/A,#N/A,FALSE,"O&amp;M by processes";#N/A,#N/A,FALSE,"Elec Act vs Bud";#N/A,#N/A,FALSE,"G&amp;A";#N/A,#N/A,FALSE,"BGS";#N/A,#N/A,FALSE,"Res Cost"}</x:definedName>
    <x:definedName name="rrrr" hidden="1">{#N/A,#N/A,FALSE,"O&amp;M by processes";#N/A,#N/A,FALSE,"Elec Act vs Bud";#N/A,#N/A,FALSE,"G&amp;A";#N/A,#N/A,FALSE,"BGS";#N/A,#N/A,FALSE,"Res Cost"}</x:definedName>
    <x:definedName name="RSHCust">#REF!</x:definedName>
    <x:definedName name="RSUM" localSheetId="15">#REF!</x:definedName>
    <x:definedName name="RSUM" localSheetId="16">#REF!</x:definedName>
    <x:definedName name="RSUM" localSheetId="17">#REF!</x:definedName>
    <x:definedName name="RSUM">#REF!</x:definedName>
    <x:definedName name="RTT" localSheetId="15">#REF!</x:definedName>
    <x:definedName name="RTT" localSheetId="16">#REF!</x:definedName>
    <x:definedName name="RTT" localSheetId="17">#REF!</x:definedName>
    <x:definedName name="RTT">#REF!</x:definedName>
    <x:definedName name="RTX">#REF!</x:definedName>
    <x:definedName name="RunDateTime" localSheetId="15">#REF!</x:definedName>
    <x:definedName name="RunDateTime" localSheetId="16">#REF!</x:definedName>
    <x:definedName name="RunDateTime" localSheetId="17">#REF!</x:definedName>
    <x:definedName name="RunDateTime">#REF!</x:definedName>
    <x:definedName name="S">#REF!</x:definedName>
    <x:definedName name="sample1" localSheetId="17">#REF!</x:definedName>
    <x:definedName name="sample1">#REF!</x:definedName>
    <x:definedName name="Sample2" localSheetId="17">#REF!</x:definedName>
    <x:definedName name="Sample2">#REF!</x:definedName>
    <x:definedName name="SAPBEXdnldView">"467GDHUY063FE1Q3S2Y9KSMQ8"</x:definedName>
    <x:definedName name="SAPBEXdnldView_1">"467GDHUY063FE1Q3S2Y9KSMQ8"</x:definedName>
    <x:definedName name="SAPBEXhrIndnt">"Wide"</x:definedName>
    <x:definedName name="SAPBEXrevision">1</x:definedName>
    <x:definedName name="SAPBEXsysID">"BWP"</x:definedName>
    <x:definedName name="SAPBEXwbID">"4AO3M5394FE1TJAHPAPP5YWL5"</x:definedName>
    <x:definedName name="SAPsysID">"708C5W7SBKP804JT78WJ0JNKI"</x:definedName>
    <x:definedName name="SAPwbID">"ARS"</x:definedName>
    <x:definedName name="saSAsa" localSheetId="21" hidden="1">{#N/A,#N/A,FALSE,"Monthly SAIFI";#N/A,#N/A,FALSE,"Yearly SAIFI";#N/A,#N/A,FALSE,"Monthly CAIDI";#N/A,#N/A,FALSE,"Yearly CAIDI";#N/A,#N/A,FALSE,"Monthly SAIDI";#N/A,#N/A,FALSE,"Yearly SAIDI";#N/A,#N/A,FALSE,"Monthly MAIFI";#N/A,#N/A,FALSE,"Yearly MAIFI";#N/A,#N/A,FALSE,"Monthly Cust &gt;=4 Int"}</x:definedName>
    <x:definedName name="saSAsa" localSheetId="9" hidden="1">{#N/A,#N/A,FALSE,"Monthly SAIFI";#N/A,#N/A,FALSE,"Yearly SAIFI";#N/A,#N/A,FALSE,"Monthly CAIDI";#N/A,#N/A,FALSE,"Yearly CAIDI";#N/A,#N/A,FALSE,"Monthly SAIDI";#N/A,#N/A,FALSE,"Yearly SAIDI";#N/A,#N/A,FALSE,"Monthly MAIFI";#N/A,#N/A,FALSE,"Yearly MAIFI";#N/A,#N/A,FALSE,"Monthly Cust &gt;=4 Int"}</x:definedName>
    <x:definedName name="saSAsa" localSheetId="15" hidden="1">{#N/A,#N/A,FALSE,"Monthly SAIFI";#N/A,#N/A,FALSE,"Yearly SAIFI";#N/A,#N/A,FALSE,"Monthly CAIDI";#N/A,#N/A,FALSE,"Yearly CAIDI";#N/A,#N/A,FALSE,"Monthly SAIDI";#N/A,#N/A,FALSE,"Yearly SAIDI";#N/A,#N/A,FALSE,"Monthly MAIFI";#N/A,#N/A,FALSE,"Yearly MAIFI";#N/A,#N/A,FALSE,"Monthly Cust &gt;=4 Int"}</x:definedName>
    <x:definedName name="saSAsa" localSheetId="16" hidden="1">{#N/A,#N/A,FALSE,"Monthly SAIFI";#N/A,#N/A,FALSE,"Yearly SAIFI";#N/A,#N/A,FALSE,"Monthly CAIDI";#N/A,#N/A,FALSE,"Yearly CAIDI";#N/A,#N/A,FALSE,"Monthly SAIDI";#N/A,#N/A,FALSE,"Yearly SAIDI";#N/A,#N/A,FALSE,"Monthly MAIFI";#N/A,#N/A,FALSE,"Yearly MAIFI";#N/A,#N/A,FALSE,"Monthly Cust &gt;=4 Int"}</x:definedName>
    <x:definedName name="saSAsa" localSheetId="14" hidden="1">{#N/A,#N/A,FALSE,"Monthly SAIFI";#N/A,#N/A,FALSE,"Yearly SAIFI";#N/A,#N/A,FALSE,"Monthly CAIDI";#N/A,#N/A,FALSE,"Yearly CAIDI";#N/A,#N/A,FALSE,"Monthly SAIDI";#N/A,#N/A,FALSE,"Yearly SAIDI";#N/A,#N/A,FALSE,"Monthly MAIFI";#N/A,#N/A,FALSE,"Yearly MAIFI";#N/A,#N/A,FALSE,"Monthly Cust &gt;=4 Int"}</x:definedName>
    <x:definedName name="saSAsa" localSheetId="17" hidden="1">{#N/A,#N/A,FALSE,"Monthly SAIFI";#N/A,#N/A,FALSE,"Yearly SAIFI";#N/A,#N/A,FALSE,"Monthly CAIDI";#N/A,#N/A,FALSE,"Yearly CAIDI";#N/A,#N/A,FALSE,"Monthly SAIDI";#N/A,#N/A,FALSE,"Yearly SAIDI";#N/A,#N/A,FALSE,"Monthly MAIFI";#N/A,#N/A,FALSE,"Yearly MAIFI";#N/A,#N/A,FALSE,"Monthly Cust &gt;=4 Int"}</x:definedName>
    <x:definedName name="saSAsa" hidden="1">{#N/A,#N/A,FALSE,"Monthly SAIFI";#N/A,#N/A,FALSE,"Yearly SAIFI";#N/A,#N/A,FALSE,"Monthly CAIDI";#N/A,#N/A,FALSE,"Yearly CAIDI";#N/A,#N/A,FALSE,"Monthly SAIDI";#N/A,#N/A,FALSE,"Yearly SAIDI";#N/A,#N/A,FALSE,"Monthly MAIFI";#N/A,#N/A,FALSE,"Yearly MAIFI";#N/A,#N/A,FALSE,"Monthly Cust &gt;=4 Int"}</x:definedName>
    <x:definedName name="SBU_SHEET_HELP" localSheetId="17">#REF!</x:definedName>
    <x:definedName name="SBU_SHEET_HELP">#REF!</x:definedName>
    <x:definedName name="SCD" localSheetId="17">#REF!</x:definedName>
    <x:definedName name="SCD">#REF!</x:definedName>
    <x:definedName name="Schedule_CC1" localSheetId="9">#REF!</x:definedName>
    <x:definedName name="Schedule_CC1">#REF!</x:definedName>
    <x:definedName name="Schedule_CC2" localSheetId="9">#REF!</x:definedName>
    <x:definedName name="Schedule_CC2">#REF!</x:definedName>
    <x:definedName name="Schedule_CC3" localSheetId="9">#REF!</x:definedName>
    <x:definedName name="Schedule_CC3">#REF!</x:definedName>
    <x:definedName name="SCN" localSheetId="17">#REF!</x:definedName>
    <x:definedName name="SCN">#REF!</x:definedName>
    <x:definedName name="sdf" localSheetId="21" hidden="1">{#N/A,#N/A,FALSE,"Monthly SAIFI";#N/A,#N/A,FALSE,"Yearly SAIFI";#N/A,#N/A,FALSE,"Monthly CAIDI";#N/A,#N/A,FALSE,"Yearly CAIDI";#N/A,#N/A,FALSE,"Monthly SAIDI";#N/A,#N/A,FALSE,"Yearly SAIDI";#N/A,#N/A,FALSE,"Monthly MAIFI";#N/A,#N/A,FALSE,"Yearly MAIFI";#N/A,#N/A,FALSE,"Monthly Cust &gt;=4 Int"}</x:definedName>
    <x:definedName name="sdf" localSheetId="9" hidden="1">{#N/A,#N/A,FALSE,"Monthly SAIFI";#N/A,#N/A,FALSE,"Yearly SAIFI";#N/A,#N/A,FALSE,"Monthly CAIDI";#N/A,#N/A,FALSE,"Yearly CAIDI";#N/A,#N/A,FALSE,"Monthly SAIDI";#N/A,#N/A,FALSE,"Yearly SAIDI";#N/A,#N/A,FALSE,"Monthly MAIFI";#N/A,#N/A,FALSE,"Yearly MAIFI";#N/A,#N/A,FALSE,"Monthly Cust &gt;=4 Int"}</x:definedName>
    <x:definedName name="sdf" localSheetId="15" hidden="1">{#N/A,#N/A,FALSE,"Monthly SAIFI";#N/A,#N/A,FALSE,"Yearly SAIFI";#N/A,#N/A,FALSE,"Monthly CAIDI";#N/A,#N/A,FALSE,"Yearly CAIDI";#N/A,#N/A,FALSE,"Monthly SAIDI";#N/A,#N/A,FALSE,"Yearly SAIDI";#N/A,#N/A,FALSE,"Monthly MAIFI";#N/A,#N/A,FALSE,"Yearly MAIFI";#N/A,#N/A,FALSE,"Monthly Cust &gt;=4 Int"}</x:definedName>
    <x:definedName name="sdf" localSheetId="16" hidden="1">{#N/A,#N/A,FALSE,"Monthly SAIFI";#N/A,#N/A,FALSE,"Yearly SAIFI";#N/A,#N/A,FALSE,"Monthly CAIDI";#N/A,#N/A,FALSE,"Yearly CAIDI";#N/A,#N/A,FALSE,"Monthly SAIDI";#N/A,#N/A,FALSE,"Yearly SAIDI";#N/A,#N/A,FALSE,"Monthly MAIFI";#N/A,#N/A,FALSE,"Yearly MAIFI";#N/A,#N/A,FALSE,"Monthly Cust &gt;=4 Int"}</x:definedName>
    <x:definedName name="sdf" localSheetId="14" hidden="1">{#N/A,#N/A,FALSE,"Monthly SAIFI";#N/A,#N/A,FALSE,"Yearly SAIFI";#N/A,#N/A,FALSE,"Monthly CAIDI";#N/A,#N/A,FALSE,"Yearly CAIDI";#N/A,#N/A,FALSE,"Monthly SAIDI";#N/A,#N/A,FALSE,"Yearly SAIDI";#N/A,#N/A,FALSE,"Monthly MAIFI";#N/A,#N/A,FALSE,"Yearly MAIFI";#N/A,#N/A,FALSE,"Monthly Cust &gt;=4 Int"}</x:definedName>
    <x:definedName name="sdf" localSheetId="17" hidden="1">{#N/A,#N/A,FALSE,"Monthly SAIFI";#N/A,#N/A,FALSE,"Yearly SAIFI";#N/A,#N/A,FALSE,"Monthly CAIDI";#N/A,#N/A,FALSE,"Yearly CAIDI";#N/A,#N/A,FALSE,"Monthly SAIDI";#N/A,#N/A,FALSE,"Yearly SAIDI";#N/A,#N/A,FALSE,"Monthly MAIFI";#N/A,#N/A,FALSE,"Yearly MAIFI";#N/A,#N/A,FALSE,"Monthly Cust &gt;=4 Int"}</x:definedName>
    <x:definedName name="sdf" hidden="1">{#N/A,#N/A,FALSE,"Monthly SAIFI";#N/A,#N/A,FALSE,"Yearly SAIFI";#N/A,#N/A,FALSE,"Monthly CAIDI";#N/A,#N/A,FALSE,"Yearly CAIDI";#N/A,#N/A,FALSE,"Monthly SAIDI";#N/A,#N/A,FALSE,"Yearly SAIDI";#N/A,#N/A,FALSE,"Monthly MAIFI";#N/A,#N/A,FALSE,"Yearly MAIFI";#N/A,#N/A,FALSE,"Monthly Cust &gt;=4 Int"}</x:definedName>
    <x:definedName name="sdfaadfasdfasdaasdfsdf" localSheetId="21" hidden="1">{#N/A,#N/A,FALSE,"Monthly SAIFI";#N/A,#N/A,FALSE,"Yearly SAIFI";#N/A,#N/A,FALSE,"Monthly CAIDI";#N/A,#N/A,FALSE,"Yearly CAIDI";#N/A,#N/A,FALSE,"Monthly SAIDI";#N/A,#N/A,FALSE,"Yearly SAIDI";#N/A,#N/A,FALSE,"Monthly MAIFI";#N/A,#N/A,FALSE,"Yearly MAIFI";#N/A,#N/A,FALSE,"Monthly Cust &gt;=4 Int"}</x:definedName>
    <x:definedName name="sdfaadfasdfasdaasdfsdf" localSheetId="9" hidden="1">{#N/A,#N/A,FALSE,"Monthly SAIFI";#N/A,#N/A,FALSE,"Yearly SAIFI";#N/A,#N/A,FALSE,"Monthly CAIDI";#N/A,#N/A,FALSE,"Yearly CAIDI";#N/A,#N/A,FALSE,"Monthly SAIDI";#N/A,#N/A,FALSE,"Yearly SAIDI";#N/A,#N/A,FALSE,"Monthly MAIFI";#N/A,#N/A,FALSE,"Yearly MAIFI";#N/A,#N/A,FALSE,"Monthly Cust &gt;=4 Int"}</x:definedName>
    <x:definedName name="sdfaadfasdfasdaasdfsdf" localSheetId="15" hidden="1">{#N/A,#N/A,FALSE,"Monthly SAIFI";#N/A,#N/A,FALSE,"Yearly SAIFI";#N/A,#N/A,FALSE,"Monthly CAIDI";#N/A,#N/A,FALSE,"Yearly CAIDI";#N/A,#N/A,FALSE,"Monthly SAIDI";#N/A,#N/A,FALSE,"Yearly SAIDI";#N/A,#N/A,FALSE,"Monthly MAIFI";#N/A,#N/A,FALSE,"Yearly MAIFI";#N/A,#N/A,FALSE,"Monthly Cust &gt;=4 Int"}</x:definedName>
    <x:definedName name="sdfaadfasdfasdaasdfsdf" localSheetId="16" hidden="1">{#N/A,#N/A,FALSE,"Monthly SAIFI";#N/A,#N/A,FALSE,"Yearly SAIFI";#N/A,#N/A,FALSE,"Monthly CAIDI";#N/A,#N/A,FALSE,"Yearly CAIDI";#N/A,#N/A,FALSE,"Monthly SAIDI";#N/A,#N/A,FALSE,"Yearly SAIDI";#N/A,#N/A,FALSE,"Monthly MAIFI";#N/A,#N/A,FALSE,"Yearly MAIFI";#N/A,#N/A,FALSE,"Monthly Cust &gt;=4 Int"}</x:definedName>
    <x:definedName name="sdfaadfasdfasdaasdfsdf" localSheetId="14" hidden="1">{#N/A,#N/A,FALSE,"Monthly SAIFI";#N/A,#N/A,FALSE,"Yearly SAIFI";#N/A,#N/A,FALSE,"Monthly CAIDI";#N/A,#N/A,FALSE,"Yearly CAIDI";#N/A,#N/A,FALSE,"Monthly SAIDI";#N/A,#N/A,FALSE,"Yearly SAIDI";#N/A,#N/A,FALSE,"Monthly MAIFI";#N/A,#N/A,FALSE,"Yearly MAIFI";#N/A,#N/A,FALSE,"Monthly Cust &gt;=4 Int"}</x:definedName>
    <x:definedName name="sdfaadfasdfasdaasdfsdf" localSheetId="17" hidden="1">{#N/A,#N/A,FALSE,"Monthly SAIFI";#N/A,#N/A,FALSE,"Yearly SAIFI";#N/A,#N/A,FALSE,"Monthly CAIDI";#N/A,#N/A,FALSE,"Yearly CAIDI";#N/A,#N/A,FALSE,"Monthly SAIDI";#N/A,#N/A,FALSE,"Yearly SAIDI";#N/A,#N/A,FALSE,"Monthly MAIFI";#N/A,#N/A,FALSE,"Yearly MAIFI";#N/A,#N/A,FALSE,"Monthly Cust &gt;=4 Int"}</x:definedName>
    <x:definedName name="sdfaadfasdfasdaasdfsdf" hidden="1">{#N/A,#N/A,FALSE,"Monthly SAIFI";#N/A,#N/A,FALSE,"Yearly SAIFI";#N/A,#N/A,FALSE,"Monthly CAIDI";#N/A,#N/A,FALSE,"Yearly CAIDI";#N/A,#N/A,FALSE,"Monthly SAIDI";#N/A,#N/A,FALSE,"Yearly SAIDI";#N/A,#N/A,FALSE,"Monthly MAIFI";#N/A,#N/A,FALSE,"Yearly MAIFI";#N/A,#N/A,FALSE,"Monthly Cust &gt;=4 Int"}</x:definedName>
    <x:definedName name="sdfasdfasdfasdfasdfsdf" localSheetId="21" hidden="1">{#N/A,#N/A,FALSE,"Monthly SAIFI";#N/A,#N/A,FALSE,"Yearly SAIFI";#N/A,#N/A,FALSE,"Monthly CAIDI";#N/A,#N/A,FALSE,"Yearly CAIDI";#N/A,#N/A,FALSE,"Monthly SAIDI";#N/A,#N/A,FALSE,"Yearly SAIDI";#N/A,#N/A,FALSE,"Monthly MAIFI";#N/A,#N/A,FALSE,"Yearly MAIFI";#N/A,#N/A,FALSE,"Monthly Cust &gt;=4 Int"}</x:definedName>
    <x:definedName name="sdfasdfasdfasdfasdfsdf" localSheetId="9" hidden="1">{#N/A,#N/A,FALSE,"Monthly SAIFI";#N/A,#N/A,FALSE,"Yearly SAIFI";#N/A,#N/A,FALSE,"Monthly CAIDI";#N/A,#N/A,FALSE,"Yearly CAIDI";#N/A,#N/A,FALSE,"Monthly SAIDI";#N/A,#N/A,FALSE,"Yearly SAIDI";#N/A,#N/A,FALSE,"Monthly MAIFI";#N/A,#N/A,FALSE,"Yearly MAIFI";#N/A,#N/A,FALSE,"Monthly Cust &gt;=4 Int"}</x:definedName>
    <x:definedName name="sdfasdfasdfasdfasdfsdf" localSheetId="15" hidden="1">{#N/A,#N/A,FALSE,"Monthly SAIFI";#N/A,#N/A,FALSE,"Yearly SAIFI";#N/A,#N/A,FALSE,"Monthly CAIDI";#N/A,#N/A,FALSE,"Yearly CAIDI";#N/A,#N/A,FALSE,"Monthly SAIDI";#N/A,#N/A,FALSE,"Yearly SAIDI";#N/A,#N/A,FALSE,"Monthly MAIFI";#N/A,#N/A,FALSE,"Yearly MAIFI";#N/A,#N/A,FALSE,"Monthly Cust &gt;=4 Int"}</x:definedName>
    <x:definedName name="sdfasdfasdfasdfasdfsdf" localSheetId="16" hidden="1">{#N/A,#N/A,FALSE,"Monthly SAIFI";#N/A,#N/A,FALSE,"Yearly SAIFI";#N/A,#N/A,FALSE,"Monthly CAIDI";#N/A,#N/A,FALSE,"Yearly CAIDI";#N/A,#N/A,FALSE,"Monthly SAIDI";#N/A,#N/A,FALSE,"Yearly SAIDI";#N/A,#N/A,FALSE,"Monthly MAIFI";#N/A,#N/A,FALSE,"Yearly MAIFI";#N/A,#N/A,FALSE,"Monthly Cust &gt;=4 Int"}</x:definedName>
    <x:definedName name="sdfasdfasdfasdfasdfsdf" localSheetId="14" hidden="1">{#N/A,#N/A,FALSE,"Monthly SAIFI";#N/A,#N/A,FALSE,"Yearly SAIFI";#N/A,#N/A,FALSE,"Monthly CAIDI";#N/A,#N/A,FALSE,"Yearly CAIDI";#N/A,#N/A,FALSE,"Monthly SAIDI";#N/A,#N/A,FALSE,"Yearly SAIDI";#N/A,#N/A,FALSE,"Monthly MAIFI";#N/A,#N/A,FALSE,"Yearly MAIFI";#N/A,#N/A,FALSE,"Monthly Cust &gt;=4 Int"}</x:definedName>
    <x:definedName name="sdfasdfasdfasdfasdfsdf" localSheetId="17" hidden="1">{#N/A,#N/A,FALSE,"Monthly SAIFI";#N/A,#N/A,FALSE,"Yearly SAIFI";#N/A,#N/A,FALSE,"Monthly CAIDI";#N/A,#N/A,FALSE,"Yearly CAIDI";#N/A,#N/A,FALSE,"Monthly SAIDI";#N/A,#N/A,FALSE,"Yearly SAIDI";#N/A,#N/A,FALSE,"Monthly MAIFI";#N/A,#N/A,FALSE,"Yearly MAIFI";#N/A,#N/A,FALSE,"Monthly Cust &gt;=4 Int"}</x:definedName>
    <x:definedName name="sdfasdfasdfasdfasdfsdf" hidden="1">{#N/A,#N/A,FALSE,"Monthly SAIFI";#N/A,#N/A,FALSE,"Yearly SAIFI";#N/A,#N/A,FALSE,"Monthly CAIDI";#N/A,#N/A,FALSE,"Yearly CAIDI";#N/A,#N/A,FALSE,"Monthly SAIDI";#N/A,#N/A,FALSE,"Yearly SAIDI";#N/A,#N/A,FALSE,"Monthly MAIFI";#N/A,#N/A,FALSE,"Yearly MAIFI";#N/A,#N/A,FALSE,"Monthly Cust &gt;=4 Int"}</x:definedName>
    <x:definedName name="sdfds" localSheetId="21" hidden="1">{#N/A,#N/A,FALSE,"Monthly SAIFI";#N/A,#N/A,FALSE,"Yearly SAIFI";#N/A,#N/A,FALSE,"Monthly CAIDI";#N/A,#N/A,FALSE,"Yearly CAIDI";#N/A,#N/A,FALSE,"Monthly SAIDI";#N/A,#N/A,FALSE,"Yearly SAIDI";#N/A,#N/A,FALSE,"Monthly MAIFI";#N/A,#N/A,FALSE,"Yearly MAIFI";#N/A,#N/A,FALSE,"Monthly Cust &gt;=4 Int"}</x:definedName>
    <x:definedName name="sdfds" localSheetId="9" hidden="1">{#N/A,#N/A,FALSE,"Monthly SAIFI";#N/A,#N/A,FALSE,"Yearly SAIFI";#N/A,#N/A,FALSE,"Monthly CAIDI";#N/A,#N/A,FALSE,"Yearly CAIDI";#N/A,#N/A,FALSE,"Monthly SAIDI";#N/A,#N/A,FALSE,"Yearly SAIDI";#N/A,#N/A,FALSE,"Monthly MAIFI";#N/A,#N/A,FALSE,"Yearly MAIFI";#N/A,#N/A,FALSE,"Monthly Cust &gt;=4 Int"}</x:definedName>
    <x:definedName name="sdfds" localSheetId="15" hidden="1">{#N/A,#N/A,FALSE,"Monthly SAIFI";#N/A,#N/A,FALSE,"Yearly SAIFI";#N/A,#N/A,FALSE,"Monthly CAIDI";#N/A,#N/A,FALSE,"Yearly CAIDI";#N/A,#N/A,FALSE,"Monthly SAIDI";#N/A,#N/A,FALSE,"Yearly SAIDI";#N/A,#N/A,FALSE,"Monthly MAIFI";#N/A,#N/A,FALSE,"Yearly MAIFI";#N/A,#N/A,FALSE,"Monthly Cust &gt;=4 Int"}</x:definedName>
    <x:definedName name="sdfds" localSheetId="16" hidden="1">{#N/A,#N/A,FALSE,"Monthly SAIFI";#N/A,#N/A,FALSE,"Yearly SAIFI";#N/A,#N/A,FALSE,"Monthly CAIDI";#N/A,#N/A,FALSE,"Yearly CAIDI";#N/A,#N/A,FALSE,"Monthly SAIDI";#N/A,#N/A,FALSE,"Yearly SAIDI";#N/A,#N/A,FALSE,"Monthly MAIFI";#N/A,#N/A,FALSE,"Yearly MAIFI";#N/A,#N/A,FALSE,"Monthly Cust &gt;=4 Int"}</x:definedName>
    <x:definedName name="sdfds" localSheetId="14" hidden="1">{#N/A,#N/A,FALSE,"Monthly SAIFI";#N/A,#N/A,FALSE,"Yearly SAIFI";#N/A,#N/A,FALSE,"Monthly CAIDI";#N/A,#N/A,FALSE,"Yearly CAIDI";#N/A,#N/A,FALSE,"Monthly SAIDI";#N/A,#N/A,FALSE,"Yearly SAIDI";#N/A,#N/A,FALSE,"Monthly MAIFI";#N/A,#N/A,FALSE,"Yearly MAIFI";#N/A,#N/A,FALSE,"Monthly Cust &gt;=4 Int"}</x:definedName>
    <x:definedName name="sdfds" localSheetId="17" hidden="1">{#N/A,#N/A,FALSE,"Monthly SAIFI";#N/A,#N/A,FALSE,"Yearly SAIFI";#N/A,#N/A,FALSE,"Monthly CAIDI";#N/A,#N/A,FALSE,"Yearly CAIDI";#N/A,#N/A,FALSE,"Monthly SAIDI";#N/A,#N/A,FALSE,"Yearly SAIDI";#N/A,#N/A,FALSE,"Monthly MAIFI";#N/A,#N/A,FALSE,"Yearly MAIFI";#N/A,#N/A,FALSE,"Monthly Cust &gt;=4 Int"}</x:definedName>
    <x:definedName name="sdfds"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21"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9"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5"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6"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4"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7" hidden="1">{#N/A,#N/A,FALSE,"Monthly SAIFI";#N/A,#N/A,FALSE,"Yearly SAIFI";#N/A,#N/A,FALSE,"Monthly CAIDI";#N/A,#N/A,FALSE,"Yearly CAIDI";#N/A,#N/A,FALSE,"Monthly SAIDI";#N/A,#N/A,FALSE,"Yearly SAIDI";#N/A,#N/A,FALSE,"Monthly MAIFI";#N/A,#N/A,FALSE,"Yearly MAIFI";#N/A,#N/A,FALSE,"Monthly Cust &gt;=4 Int"}</x:definedName>
    <x:definedName name="sdfsdffsdfasfsdfsfasfsdfsfsdf" hidden="1">{#N/A,#N/A,FALSE,"Monthly SAIFI";#N/A,#N/A,FALSE,"Yearly SAIFI";#N/A,#N/A,FALSE,"Monthly CAIDI";#N/A,#N/A,FALSE,"Yearly CAIDI";#N/A,#N/A,FALSE,"Monthly SAIDI";#N/A,#N/A,FALSE,"Yearly SAIDI";#N/A,#N/A,FALSE,"Monthly MAIFI";#N/A,#N/A,FALSE,"Yearly MAIFI";#N/A,#N/A,FALSE,"Monthly Cust &gt;=4 Int"}</x:definedName>
    <x:definedName name="sdfsdfsfsa" localSheetId="21" hidden="1">{#N/A,#N/A,FALSE,"Monthly SAIFI";#N/A,#N/A,FALSE,"Yearly SAIFI";#N/A,#N/A,FALSE,"Monthly CAIDI";#N/A,#N/A,FALSE,"Yearly CAIDI";#N/A,#N/A,FALSE,"Monthly SAIDI";#N/A,#N/A,FALSE,"Yearly SAIDI";#N/A,#N/A,FALSE,"Monthly MAIFI";#N/A,#N/A,FALSE,"Yearly MAIFI";#N/A,#N/A,FALSE,"Monthly Cust &gt;=4 Int"}</x:definedName>
    <x:definedName name="sdfsdfsfsa" localSheetId="9" hidden="1">{#N/A,#N/A,FALSE,"Monthly SAIFI";#N/A,#N/A,FALSE,"Yearly SAIFI";#N/A,#N/A,FALSE,"Monthly CAIDI";#N/A,#N/A,FALSE,"Yearly CAIDI";#N/A,#N/A,FALSE,"Monthly SAIDI";#N/A,#N/A,FALSE,"Yearly SAIDI";#N/A,#N/A,FALSE,"Monthly MAIFI";#N/A,#N/A,FALSE,"Yearly MAIFI";#N/A,#N/A,FALSE,"Monthly Cust &gt;=4 Int"}</x:definedName>
    <x:definedName name="sdfsdfsfsa" localSheetId="15" hidden="1">{#N/A,#N/A,FALSE,"Monthly SAIFI";#N/A,#N/A,FALSE,"Yearly SAIFI";#N/A,#N/A,FALSE,"Monthly CAIDI";#N/A,#N/A,FALSE,"Yearly CAIDI";#N/A,#N/A,FALSE,"Monthly SAIDI";#N/A,#N/A,FALSE,"Yearly SAIDI";#N/A,#N/A,FALSE,"Monthly MAIFI";#N/A,#N/A,FALSE,"Yearly MAIFI";#N/A,#N/A,FALSE,"Monthly Cust &gt;=4 Int"}</x:definedName>
    <x:definedName name="sdfsdfsfsa" localSheetId="16" hidden="1">{#N/A,#N/A,FALSE,"Monthly SAIFI";#N/A,#N/A,FALSE,"Yearly SAIFI";#N/A,#N/A,FALSE,"Monthly CAIDI";#N/A,#N/A,FALSE,"Yearly CAIDI";#N/A,#N/A,FALSE,"Monthly SAIDI";#N/A,#N/A,FALSE,"Yearly SAIDI";#N/A,#N/A,FALSE,"Monthly MAIFI";#N/A,#N/A,FALSE,"Yearly MAIFI";#N/A,#N/A,FALSE,"Monthly Cust &gt;=4 Int"}</x:definedName>
    <x:definedName name="sdfsdfsfsa" localSheetId="14" hidden="1">{#N/A,#N/A,FALSE,"Monthly SAIFI";#N/A,#N/A,FALSE,"Yearly SAIFI";#N/A,#N/A,FALSE,"Monthly CAIDI";#N/A,#N/A,FALSE,"Yearly CAIDI";#N/A,#N/A,FALSE,"Monthly SAIDI";#N/A,#N/A,FALSE,"Yearly SAIDI";#N/A,#N/A,FALSE,"Monthly MAIFI";#N/A,#N/A,FALSE,"Yearly MAIFI";#N/A,#N/A,FALSE,"Monthly Cust &gt;=4 Int"}</x:definedName>
    <x:definedName name="sdfsdfsfsa" localSheetId="17" hidden="1">{#N/A,#N/A,FALSE,"Monthly SAIFI";#N/A,#N/A,FALSE,"Yearly SAIFI";#N/A,#N/A,FALSE,"Monthly CAIDI";#N/A,#N/A,FALSE,"Yearly CAIDI";#N/A,#N/A,FALSE,"Monthly SAIDI";#N/A,#N/A,FALSE,"Yearly SAIDI";#N/A,#N/A,FALSE,"Monthly MAIFI";#N/A,#N/A,FALSE,"Yearly MAIFI";#N/A,#N/A,FALSE,"Monthly Cust &gt;=4 Int"}</x:definedName>
    <x:definedName name="sdfsdfsfsa" hidden="1">{#N/A,#N/A,FALSE,"Monthly SAIFI";#N/A,#N/A,FALSE,"Yearly SAIFI";#N/A,#N/A,FALSE,"Monthly CAIDI";#N/A,#N/A,FALSE,"Yearly CAIDI";#N/A,#N/A,FALSE,"Monthly SAIDI";#N/A,#N/A,FALSE,"Yearly SAIDI";#N/A,#N/A,FALSE,"Monthly MAIFI";#N/A,#N/A,FALSE,"Yearly MAIFI";#N/A,#N/A,FALSE,"Monthly Cust &gt;=4 Int"}</x:definedName>
    <x:definedName name="Section_29_Tax_Credits" localSheetId="17">#REF!</x:definedName>
    <x:definedName name="Section_29_Tax_Credits">#REF!</x:definedName>
    <x:definedName name="sectionNames" localSheetId="17">#REF!</x:definedName>
    <x:definedName name="sectionNames">#REF!</x:definedName>
    <x:definedName name="SECUR_GI">#REF!</x:definedName>
    <x:definedName name="SECUR_IS">#REF!</x:definedName>
    <x:definedName name="SECUR_KR">#REF!</x:definedName>
    <x:definedName name="Securitization_Bonds" localSheetId="17">#REF!</x:definedName>
    <x:definedName name="Securitization_Bonds">#REF!</x:definedName>
    <x:definedName name="Securitized_Bonds" localSheetId="17">#REF!</x:definedName>
    <x:definedName name="Securitized_Bonds">#REF!</x:definedName>
    <x:definedName name="Securitized_Bonds_CPM" localSheetId="17">#REF!</x:definedName>
    <x:definedName name="Securitized_Bonds_CPM">#REF!</x:definedName>
    <x:definedName name="Securitized_Regulatory_Assets">#REF!</x:definedName>
    <x:definedName name="SELECT">#N/A</x:definedName>
    <x:definedName name="SENS_DATA_RTN" localSheetId="17">#REF!</x:definedName>
    <x:definedName name="SENS_DATA_RTN">#REF!</x:definedName>
    <x:definedName name="SENS_MESSAGE" localSheetId="17">#REF!</x:definedName>
    <x:definedName name="SENS_MESSAGE">#REF!</x:definedName>
    <x:definedName name="SENS_NET_CREDIT" localSheetId="9">#REF!</x:definedName>
    <x:definedName name="SENS_NET_CREDIT">#REF!</x:definedName>
    <x:definedName name="SEP">#N/A</x:definedName>
    <x:definedName name="SEPT" localSheetId="15">#REF!</x:definedName>
    <x:definedName name="SEPT" localSheetId="16">#REF!</x:definedName>
    <x:definedName name="SEPT" localSheetId="17">#REF!</x:definedName>
    <x:definedName name="SEPT">#REF!</x:definedName>
    <x:definedName name="September09Billed" localSheetId="21" hidden="1">{#N/A,#N/A,FALSE,"Monthly SAIFI";#N/A,#N/A,FALSE,"Yearly SAIFI";#N/A,#N/A,FALSE,"Monthly CAIDI";#N/A,#N/A,FALSE,"Yearly CAIDI";#N/A,#N/A,FALSE,"Monthly SAIDI";#N/A,#N/A,FALSE,"Yearly SAIDI";#N/A,#N/A,FALSE,"Monthly MAIFI";#N/A,#N/A,FALSE,"Yearly MAIFI";#N/A,#N/A,FALSE,"Monthly Cust &gt;=4 Int"}</x:definedName>
    <x:definedName name="September09Billed" localSheetId="9" hidden="1">{#N/A,#N/A,FALSE,"Monthly SAIFI";#N/A,#N/A,FALSE,"Yearly SAIFI";#N/A,#N/A,FALSE,"Monthly CAIDI";#N/A,#N/A,FALSE,"Yearly CAIDI";#N/A,#N/A,FALSE,"Monthly SAIDI";#N/A,#N/A,FALSE,"Yearly SAIDI";#N/A,#N/A,FALSE,"Monthly MAIFI";#N/A,#N/A,FALSE,"Yearly MAIFI";#N/A,#N/A,FALSE,"Monthly Cust &gt;=4 Int"}</x:definedName>
    <x:definedName name="September09Billed" localSheetId="15" hidden="1">{#N/A,#N/A,FALSE,"Monthly SAIFI";#N/A,#N/A,FALSE,"Yearly SAIFI";#N/A,#N/A,FALSE,"Monthly CAIDI";#N/A,#N/A,FALSE,"Yearly CAIDI";#N/A,#N/A,FALSE,"Monthly SAIDI";#N/A,#N/A,FALSE,"Yearly SAIDI";#N/A,#N/A,FALSE,"Monthly MAIFI";#N/A,#N/A,FALSE,"Yearly MAIFI";#N/A,#N/A,FALSE,"Monthly Cust &gt;=4 Int"}</x:definedName>
    <x:definedName name="September09Billed" localSheetId="16" hidden="1">{#N/A,#N/A,FALSE,"Monthly SAIFI";#N/A,#N/A,FALSE,"Yearly SAIFI";#N/A,#N/A,FALSE,"Monthly CAIDI";#N/A,#N/A,FALSE,"Yearly CAIDI";#N/A,#N/A,FALSE,"Monthly SAIDI";#N/A,#N/A,FALSE,"Yearly SAIDI";#N/A,#N/A,FALSE,"Monthly MAIFI";#N/A,#N/A,FALSE,"Yearly MAIFI";#N/A,#N/A,FALSE,"Monthly Cust &gt;=4 Int"}</x:definedName>
    <x:definedName name="September09Billed" localSheetId="14" hidden="1">{#N/A,#N/A,FALSE,"Monthly SAIFI";#N/A,#N/A,FALSE,"Yearly SAIFI";#N/A,#N/A,FALSE,"Monthly CAIDI";#N/A,#N/A,FALSE,"Yearly CAIDI";#N/A,#N/A,FALSE,"Monthly SAIDI";#N/A,#N/A,FALSE,"Yearly SAIDI";#N/A,#N/A,FALSE,"Monthly MAIFI";#N/A,#N/A,FALSE,"Yearly MAIFI";#N/A,#N/A,FALSE,"Monthly Cust &gt;=4 Int"}</x:definedName>
    <x:definedName name="September09Billed" localSheetId="17" hidden="1">{#N/A,#N/A,FALSE,"Monthly SAIFI";#N/A,#N/A,FALSE,"Yearly SAIFI";#N/A,#N/A,FALSE,"Monthly CAIDI";#N/A,#N/A,FALSE,"Yearly CAIDI";#N/A,#N/A,FALSE,"Monthly SAIDI";#N/A,#N/A,FALSE,"Yearly SAIDI";#N/A,#N/A,FALSE,"Monthly MAIFI";#N/A,#N/A,FALSE,"Yearly MAIFI";#N/A,#N/A,FALSE,"Monthly Cust &gt;=4 Int"}</x:definedName>
    <x:definedName name="September09Billed" hidden="1">{#N/A,#N/A,FALSE,"Monthly SAIFI";#N/A,#N/A,FALSE,"Yearly SAIFI";#N/A,#N/A,FALSE,"Monthly CAIDI";#N/A,#N/A,FALSE,"Yearly CAIDI";#N/A,#N/A,FALSE,"Monthly SAIDI";#N/A,#N/A,FALSE,"Yearly SAIDI";#N/A,#N/A,FALSE,"Monthly MAIFI";#N/A,#N/A,FALSE,"Yearly MAIFI";#N/A,#N/A,FALSE,"Monthly Cust &gt;=4 Int"}</x:definedName>
    <x:definedName name="SEVEN">#N/A</x:definedName>
    <x:definedName name="SFC" localSheetId="17">#REF!</x:definedName>
    <x:definedName name="SFC">#REF!</x:definedName>
    <x:definedName name="SFD" localSheetId="17">#REF!</x:definedName>
    <x:definedName name="SFD">#REF!</x:definedName>
    <x:definedName name="sffsfa" localSheetId="21" hidden="1">{#N/A,#N/A,FALSE,"Monthly SAIFI";#N/A,#N/A,FALSE,"Yearly SAIFI";#N/A,#N/A,FALSE,"Monthly CAIDI";#N/A,#N/A,FALSE,"Yearly CAIDI";#N/A,#N/A,FALSE,"Monthly SAIDI";#N/A,#N/A,FALSE,"Yearly SAIDI";#N/A,#N/A,FALSE,"Monthly MAIFI";#N/A,#N/A,FALSE,"Yearly MAIFI";#N/A,#N/A,FALSE,"Monthly Cust &gt;=4 Int"}</x:definedName>
    <x:definedName name="sffsfa" localSheetId="9" hidden="1">{#N/A,#N/A,FALSE,"Monthly SAIFI";#N/A,#N/A,FALSE,"Yearly SAIFI";#N/A,#N/A,FALSE,"Monthly CAIDI";#N/A,#N/A,FALSE,"Yearly CAIDI";#N/A,#N/A,FALSE,"Monthly SAIDI";#N/A,#N/A,FALSE,"Yearly SAIDI";#N/A,#N/A,FALSE,"Monthly MAIFI";#N/A,#N/A,FALSE,"Yearly MAIFI";#N/A,#N/A,FALSE,"Monthly Cust &gt;=4 Int"}</x:definedName>
    <x:definedName name="sffsfa" localSheetId="15" hidden="1">{#N/A,#N/A,FALSE,"Monthly SAIFI";#N/A,#N/A,FALSE,"Yearly SAIFI";#N/A,#N/A,FALSE,"Monthly CAIDI";#N/A,#N/A,FALSE,"Yearly CAIDI";#N/A,#N/A,FALSE,"Monthly SAIDI";#N/A,#N/A,FALSE,"Yearly SAIDI";#N/A,#N/A,FALSE,"Monthly MAIFI";#N/A,#N/A,FALSE,"Yearly MAIFI";#N/A,#N/A,FALSE,"Monthly Cust &gt;=4 Int"}</x:definedName>
    <x:definedName name="sffsfa" localSheetId="16" hidden="1">{#N/A,#N/A,FALSE,"Monthly SAIFI";#N/A,#N/A,FALSE,"Yearly SAIFI";#N/A,#N/A,FALSE,"Monthly CAIDI";#N/A,#N/A,FALSE,"Yearly CAIDI";#N/A,#N/A,FALSE,"Monthly SAIDI";#N/A,#N/A,FALSE,"Yearly SAIDI";#N/A,#N/A,FALSE,"Monthly MAIFI";#N/A,#N/A,FALSE,"Yearly MAIFI";#N/A,#N/A,FALSE,"Monthly Cust &gt;=4 Int"}</x:definedName>
    <x:definedName name="sffsfa" localSheetId="14" hidden="1">{#N/A,#N/A,FALSE,"Monthly SAIFI";#N/A,#N/A,FALSE,"Yearly SAIFI";#N/A,#N/A,FALSE,"Monthly CAIDI";#N/A,#N/A,FALSE,"Yearly CAIDI";#N/A,#N/A,FALSE,"Monthly SAIDI";#N/A,#N/A,FALSE,"Yearly SAIDI";#N/A,#N/A,FALSE,"Monthly MAIFI";#N/A,#N/A,FALSE,"Yearly MAIFI";#N/A,#N/A,FALSE,"Monthly Cust &gt;=4 Int"}</x:definedName>
    <x:definedName name="sffsfa" localSheetId="17" hidden="1">{#N/A,#N/A,FALSE,"Monthly SAIFI";#N/A,#N/A,FALSE,"Yearly SAIFI";#N/A,#N/A,FALSE,"Monthly CAIDI";#N/A,#N/A,FALSE,"Yearly CAIDI";#N/A,#N/A,FALSE,"Monthly SAIDI";#N/A,#N/A,FALSE,"Yearly SAIDI";#N/A,#N/A,FALSE,"Monthly MAIFI";#N/A,#N/A,FALSE,"Yearly MAIFI";#N/A,#N/A,FALSE,"Monthly Cust &gt;=4 Int"}</x:definedName>
    <x:definedName name="sffsfa" hidden="1">{#N/A,#N/A,FALSE,"Monthly SAIFI";#N/A,#N/A,FALSE,"Yearly SAIFI";#N/A,#N/A,FALSE,"Monthly CAIDI";#N/A,#N/A,FALSE,"Yearly CAIDI";#N/A,#N/A,FALSE,"Monthly SAIDI";#N/A,#N/A,FALSE,"Yearly SAIDI";#N/A,#N/A,FALSE,"Monthly MAIFI";#N/A,#N/A,FALSE,"Yearly MAIFI";#N/A,#N/A,FALSE,"Monthly Cust &gt;=4 Int"}</x:definedName>
    <x:definedName name="SFSFD" localSheetId="21" hidden="1">{#N/A,#N/A,FALSE,"Monthly SAIFI";#N/A,#N/A,FALSE,"Yearly SAIFI";#N/A,#N/A,FALSE,"Monthly CAIDI";#N/A,#N/A,FALSE,"Yearly CAIDI";#N/A,#N/A,FALSE,"Monthly SAIDI";#N/A,#N/A,FALSE,"Yearly SAIDI";#N/A,#N/A,FALSE,"Monthly MAIFI";#N/A,#N/A,FALSE,"Yearly MAIFI";#N/A,#N/A,FALSE,"Monthly Cust &gt;=4 Int"}</x:definedName>
    <x:definedName name="SFSFD" localSheetId="9" hidden="1">{#N/A,#N/A,FALSE,"Monthly SAIFI";#N/A,#N/A,FALSE,"Yearly SAIFI";#N/A,#N/A,FALSE,"Monthly CAIDI";#N/A,#N/A,FALSE,"Yearly CAIDI";#N/A,#N/A,FALSE,"Monthly SAIDI";#N/A,#N/A,FALSE,"Yearly SAIDI";#N/A,#N/A,FALSE,"Monthly MAIFI";#N/A,#N/A,FALSE,"Yearly MAIFI";#N/A,#N/A,FALSE,"Monthly Cust &gt;=4 Int"}</x:definedName>
    <x:definedName name="SFSFD" localSheetId="15" hidden="1">{#N/A,#N/A,FALSE,"Monthly SAIFI";#N/A,#N/A,FALSE,"Yearly SAIFI";#N/A,#N/A,FALSE,"Monthly CAIDI";#N/A,#N/A,FALSE,"Yearly CAIDI";#N/A,#N/A,FALSE,"Monthly SAIDI";#N/A,#N/A,FALSE,"Yearly SAIDI";#N/A,#N/A,FALSE,"Monthly MAIFI";#N/A,#N/A,FALSE,"Yearly MAIFI";#N/A,#N/A,FALSE,"Monthly Cust &gt;=4 Int"}</x:definedName>
    <x:definedName name="SFSFD" localSheetId="16" hidden="1">{#N/A,#N/A,FALSE,"Monthly SAIFI";#N/A,#N/A,FALSE,"Yearly SAIFI";#N/A,#N/A,FALSE,"Monthly CAIDI";#N/A,#N/A,FALSE,"Yearly CAIDI";#N/A,#N/A,FALSE,"Monthly SAIDI";#N/A,#N/A,FALSE,"Yearly SAIDI";#N/A,#N/A,FALSE,"Monthly MAIFI";#N/A,#N/A,FALSE,"Yearly MAIFI";#N/A,#N/A,FALSE,"Monthly Cust &gt;=4 Int"}</x:definedName>
    <x:definedName name="SFSFD" localSheetId="14" hidden="1">{#N/A,#N/A,FALSE,"Monthly SAIFI";#N/A,#N/A,FALSE,"Yearly SAIFI";#N/A,#N/A,FALSE,"Monthly CAIDI";#N/A,#N/A,FALSE,"Yearly CAIDI";#N/A,#N/A,FALSE,"Monthly SAIDI";#N/A,#N/A,FALSE,"Yearly SAIDI";#N/A,#N/A,FALSE,"Monthly MAIFI";#N/A,#N/A,FALSE,"Yearly MAIFI";#N/A,#N/A,FALSE,"Monthly Cust &gt;=4 Int"}</x:definedName>
    <x:definedName name="SFSFD" localSheetId="17" hidden="1">{#N/A,#N/A,FALSE,"Monthly SAIFI";#N/A,#N/A,FALSE,"Yearly SAIFI";#N/A,#N/A,FALSE,"Monthly CAIDI";#N/A,#N/A,FALSE,"Yearly CAIDI";#N/A,#N/A,FALSE,"Monthly SAIDI";#N/A,#N/A,FALSE,"Yearly SAIDI";#N/A,#N/A,FALSE,"Monthly MAIFI";#N/A,#N/A,FALSE,"Yearly MAIFI";#N/A,#N/A,FALSE,"Monthly Cust &gt;=4 Int"}</x:definedName>
    <x:definedName name="SFSFD" hidden="1">{#N/A,#N/A,FALSE,"Monthly SAIFI";#N/A,#N/A,FALSE,"Yearly SAIFI";#N/A,#N/A,FALSE,"Monthly CAIDI";#N/A,#N/A,FALSE,"Yearly CAIDI";#N/A,#N/A,FALSE,"Monthly SAIDI";#N/A,#N/A,FALSE,"Yearly SAIDI";#N/A,#N/A,FALSE,"Monthly MAIFI";#N/A,#N/A,FALSE,"Yearly MAIFI";#N/A,#N/A,FALSE,"Monthly Cust &gt;=4 Int"}</x:definedName>
    <x:definedName name="SFV" localSheetId="17">#REF!</x:definedName>
    <x:definedName name="SFV">#REF!</x:definedName>
    <x:definedName name="shedulecc1" localSheetId="9">#REF!</x:definedName>
    <x:definedName name="shedulecc1">#REF!</x:definedName>
    <x:definedName name="Sheet1" localSheetId="21" hidden="1">{#N/A,#N/A,FALSE,"Monthly SAIFI";#N/A,#N/A,FALSE,"Yearly SAIFI";#N/A,#N/A,FALSE,"Monthly CAIDI";#N/A,#N/A,FALSE,"Yearly CAIDI";#N/A,#N/A,FALSE,"Monthly SAIDI";#N/A,#N/A,FALSE,"Yearly SAIDI";#N/A,#N/A,FALSE,"Monthly MAIFI";#N/A,#N/A,FALSE,"Yearly MAIFI";#N/A,#N/A,FALSE,"Monthly Cust &gt;=4 Int"}</x:definedName>
    <x:definedName name="Sheet1" localSheetId="9" hidden="1">{#N/A,#N/A,FALSE,"Monthly SAIFI";#N/A,#N/A,FALSE,"Yearly SAIFI";#N/A,#N/A,FALSE,"Monthly CAIDI";#N/A,#N/A,FALSE,"Yearly CAIDI";#N/A,#N/A,FALSE,"Monthly SAIDI";#N/A,#N/A,FALSE,"Yearly SAIDI";#N/A,#N/A,FALSE,"Monthly MAIFI";#N/A,#N/A,FALSE,"Yearly MAIFI";#N/A,#N/A,FALSE,"Monthly Cust &gt;=4 Int"}</x:definedName>
    <x:definedName name="Sheet1" localSheetId="15" hidden="1">{#N/A,#N/A,FALSE,"Monthly SAIFI";#N/A,#N/A,FALSE,"Yearly SAIFI";#N/A,#N/A,FALSE,"Monthly CAIDI";#N/A,#N/A,FALSE,"Yearly CAIDI";#N/A,#N/A,FALSE,"Monthly SAIDI";#N/A,#N/A,FALSE,"Yearly SAIDI";#N/A,#N/A,FALSE,"Monthly MAIFI";#N/A,#N/A,FALSE,"Yearly MAIFI";#N/A,#N/A,FALSE,"Monthly Cust &gt;=4 Int"}</x:definedName>
    <x:definedName name="Sheet1" localSheetId="16" hidden="1">{#N/A,#N/A,FALSE,"Monthly SAIFI";#N/A,#N/A,FALSE,"Yearly SAIFI";#N/A,#N/A,FALSE,"Monthly CAIDI";#N/A,#N/A,FALSE,"Yearly CAIDI";#N/A,#N/A,FALSE,"Monthly SAIDI";#N/A,#N/A,FALSE,"Yearly SAIDI";#N/A,#N/A,FALSE,"Monthly MAIFI";#N/A,#N/A,FALSE,"Yearly MAIFI";#N/A,#N/A,FALSE,"Monthly Cust &gt;=4 Int"}</x:definedName>
    <x:definedName name="Sheet1" localSheetId="14" hidden="1">{#N/A,#N/A,FALSE,"Monthly SAIFI";#N/A,#N/A,FALSE,"Yearly SAIFI";#N/A,#N/A,FALSE,"Monthly CAIDI";#N/A,#N/A,FALSE,"Yearly CAIDI";#N/A,#N/A,FALSE,"Monthly SAIDI";#N/A,#N/A,FALSE,"Yearly SAIDI";#N/A,#N/A,FALSE,"Monthly MAIFI";#N/A,#N/A,FALSE,"Yearly MAIFI";#N/A,#N/A,FALSE,"Monthly Cust &gt;=4 Int"}</x:definedName>
    <x:definedName name="Sheet1" localSheetId="17" hidden="1">{#N/A,#N/A,FALSE,"Monthly SAIFI";#N/A,#N/A,FALSE,"Yearly SAIFI";#N/A,#N/A,FALSE,"Monthly CAIDI";#N/A,#N/A,FALSE,"Yearly CAIDI";#N/A,#N/A,FALSE,"Monthly SAIDI";#N/A,#N/A,FALSE,"Yearly SAIDI";#N/A,#N/A,FALSE,"Monthly MAIFI";#N/A,#N/A,FALSE,"Yearly MAIFI";#N/A,#N/A,FALSE,"Monthly Cust &gt;=4 Int"}</x:definedName>
    <x:definedName name="Sheet1" hidden="1">{#N/A,#N/A,FALSE,"Monthly SAIFI";#N/A,#N/A,FALSE,"Yearly SAIFI";#N/A,#N/A,FALSE,"Monthly CAIDI";#N/A,#N/A,FALSE,"Yearly CAIDI";#N/A,#N/A,FALSE,"Monthly SAIDI";#N/A,#N/A,FALSE,"Yearly SAIDI";#N/A,#N/A,FALSE,"Monthly MAIFI";#N/A,#N/A,FALSE,"Yearly MAIFI";#N/A,#N/A,FALSE,"Monthly Cust &gt;=4 Int"}</x:definedName>
    <x:definedName name="Sheet1NvsInstanceHook" localSheetId="9">Collapse_Columns</x:definedName>
    <x:definedName name="Sheet1NvsInstanceHook" localSheetId="13">Collapse_Columns</x:definedName>
    <x:definedName name="Sheet1NvsInstanceHook" localSheetId="15">Collapse_Columns</x:definedName>
    <x:definedName name="Sheet1NvsInstanceHook" localSheetId="16">Collapse_Columns</x:definedName>
    <x:definedName name="Sheet1NvsInstanceHook" localSheetId="17">Collapse_Columns</x:definedName>
    <x:definedName name="Sheet1NvsInstanceHook">Collapse_Columns</x:definedName>
    <x:definedName name="shit" localSheetId="9" hidden="1">{"PRINT",#N/A,TRUE,"APPA";"PRINT",#N/A,TRUE,"APS";"PRINT",#N/A,TRUE,"BHPL";"PRINT",#N/A,TRUE,"BHPL2";"PRINT",#N/A,TRUE,"CDWR";"PRINT",#N/A,TRUE,"EWEB";"PRINT",#N/A,TRUE,"LADWP";"PRINT",#N/A,TRUE,"NEVBASE"}</x:definedName>
    <x:definedName name="shit" localSheetId="17" hidden="1">{"PRINT",#N/A,TRUE,"APPA";"PRINT",#N/A,TRUE,"APS";"PRINT",#N/A,TRUE,"BHPL";"PRINT",#N/A,TRUE,"BHPL2";"PRINT",#N/A,TRUE,"CDWR";"PRINT",#N/A,TRUE,"EWEB";"PRINT",#N/A,TRUE,"LADWP";"PRINT",#N/A,TRUE,"NEVBASE"}</x:definedName>
    <x:definedName name="shit" hidden="1">{"PRINT",#N/A,TRUE,"APPA";"PRINT",#N/A,TRUE,"APS";"PRINT",#N/A,TRUE,"BHPL";"PRINT",#N/A,TRUE,"BHPL2";"PRINT",#N/A,TRUE,"CDWR";"PRINT",#N/A,TRUE,"EWEB";"PRINT",#N/A,TRUE,"LADWP";"PRINT",#N/A,TRUE,"NEVBASE"}</x:definedName>
    <x:definedName name="shiva" localSheetId="21" hidden="1">{#N/A,#N/A,FALSE,"O&amp;M by processes";#N/A,#N/A,FALSE,"Elec Act vs Bud";#N/A,#N/A,FALSE,"G&amp;A";#N/A,#N/A,FALSE,"BGS";#N/A,#N/A,FALSE,"Res Cost"}</x:definedName>
    <x:definedName name="shiva" localSheetId="9" hidden="1">{#N/A,#N/A,FALSE,"O&amp;M by processes";#N/A,#N/A,FALSE,"Elec Act vs Bud";#N/A,#N/A,FALSE,"G&amp;A";#N/A,#N/A,FALSE,"BGS";#N/A,#N/A,FALSE,"Res Cost"}</x:definedName>
    <x:definedName name="shiva" localSheetId="15" hidden="1">{#N/A,#N/A,FALSE,"O&amp;M by processes";#N/A,#N/A,FALSE,"Elec Act vs Bud";#N/A,#N/A,FALSE,"G&amp;A";#N/A,#N/A,FALSE,"BGS";#N/A,#N/A,FALSE,"Res Cost"}</x:definedName>
    <x:definedName name="shiva" localSheetId="16" hidden="1">{#N/A,#N/A,FALSE,"O&amp;M by processes";#N/A,#N/A,FALSE,"Elec Act vs Bud";#N/A,#N/A,FALSE,"G&amp;A";#N/A,#N/A,FALSE,"BGS";#N/A,#N/A,FALSE,"Res Cost"}</x:definedName>
    <x:definedName name="shiva" localSheetId="14" hidden="1">{#N/A,#N/A,FALSE,"O&amp;M by processes";#N/A,#N/A,FALSE,"Elec Act vs Bud";#N/A,#N/A,FALSE,"G&amp;A";#N/A,#N/A,FALSE,"BGS";#N/A,#N/A,FALSE,"Res Cost"}</x:definedName>
    <x:definedName name="shiva" localSheetId="17" hidden="1">{#N/A,#N/A,FALSE,"O&amp;M by processes";#N/A,#N/A,FALSE,"Elec Act vs Bud";#N/A,#N/A,FALSE,"G&amp;A";#N/A,#N/A,FALSE,"BGS";#N/A,#N/A,FALSE,"Res Cost"}</x:definedName>
    <x:definedName name="shiva" localSheetId="19" hidden="1">{#N/A,#N/A,FALSE,"O&amp;M by processes";#N/A,#N/A,FALSE,"Elec Act vs Bud";#N/A,#N/A,FALSE,"G&amp;A";#N/A,#N/A,FALSE,"BGS";#N/A,#N/A,FALSE,"Res Cost"}</x:definedName>
    <x:definedName name="shiva" localSheetId="20" hidden="1">{#N/A,#N/A,FALSE,"O&amp;M by processes";#N/A,#N/A,FALSE,"Elec Act vs Bud";#N/A,#N/A,FALSE,"G&amp;A";#N/A,#N/A,FALSE,"BGS";#N/A,#N/A,FALSE,"Res Cost"}</x:definedName>
    <x:definedName name="shiva" hidden="1">{#N/A,#N/A,FALSE,"O&amp;M by processes";#N/A,#N/A,FALSE,"Elec Act vs Bud";#N/A,#N/A,FALSE,"G&amp;A";#N/A,#N/A,FALSE,"BGS";#N/A,#N/A,FALSE,"Res Cost"}</x:definedName>
    <x:definedName name="Short_Term_Borrowings">#REF!</x:definedName>
    <x:definedName name="Short_Term_Debt">#REF!</x:definedName>
    <x:definedName name="SIT">'3a - Shared Revenues'!$E$48</x:definedName>
    <x:definedName name="SIX">#N/A</x:definedName>
    <x:definedName name="sixthyear" localSheetId="9">#REF!</x:definedName>
    <x:definedName name="sixthyear" localSheetId="17">#REF!</x:definedName>
    <x:definedName name="sixthyear">#REF!</x:definedName>
    <x:definedName name="slldk" localSheetId="21" hidden="1">{#N/A,#N/A,FALSE,"Monthly SAIFI";#N/A,#N/A,FALSE,"Yearly SAIFI";#N/A,#N/A,FALSE,"Monthly CAIDI";#N/A,#N/A,FALSE,"Yearly CAIDI";#N/A,#N/A,FALSE,"Monthly SAIDI";#N/A,#N/A,FALSE,"Yearly SAIDI";#N/A,#N/A,FALSE,"Monthly MAIFI";#N/A,#N/A,FALSE,"Yearly MAIFI";#N/A,#N/A,FALSE,"Monthly Cust &gt;=4 Int"}</x:definedName>
    <x:definedName name="slldk" localSheetId="9" hidden="1">{#N/A,#N/A,FALSE,"Monthly SAIFI";#N/A,#N/A,FALSE,"Yearly SAIFI";#N/A,#N/A,FALSE,"Monthly CAIDI";#N/A,#N/A,FALSE,"Yearly CAIDI";#N/A,#N/A,FALSE,"Monthly SAIDI";#N/A,#N/A,FALSE,"Yearly SAIDI";#N/A,#N/A,FALSE,"Monthly MAIFI";#N/A,#N/A,FALSE,"Yearly MAIFI";#N/A,#N/A,FALSE,"Monthly Cust &gt;=4 Int"}</x:definedName>
    <x:definedName name="slldk" localSheetId="15" hidden="1">{#N/A,#N/A,FALSE,"Monthly SAIFI";#N/A,#N/A,FALSE,"Yearly SAIFI";#N/A,#N/A,FALSE,"Monthly CAIDI";#N/A,#N/A,FALSE,"Yearly CAIDI";#N/A,#N/A,FALSE,"Monthly SAIDI";#N/A,#N/A,FALSE,"Yearly SAIDI";#N/A,#N/A,FALSE,"Monthly MAIFI";#N/A,#N/A,FALSE,"Yearly MAIFI";#N/A,#N/A,FALSE,"Monthly Cust &gt;=4 Int"}</x:definedName>
    <x:definedName name="slldk" localSheetId="16" hidden="1">{#N/A,#N/A,FALSE,"Monthly SAIFI";#N/A,#N/A,FALSE,"Yearly SAIFI";#N/A,#N/A,FALSE,"Monthly CAIDI";#N/A,#N/A,FALSE,"Yearly CAIDI";#N/A,#N/A,FALSE,"Monthly SAIDI";#N/A,#N/A,FALSE,"Yearly SAIDI";#N/A,#N/A,FALSE,"Monthly MAIFI";#N/A,#N/A,FALSE,"Yearly MAIFI";#N/A,#N/A,FALSE,"Monthly Cust &gt;=4 Int"}</x:definedName>
    <x:definedName name="slldk" localSheetId="14" hidden="1">{#N/A,#N/A,FALSE,"Monthly SAIFI";#N/A,#N/A,FALSE,"Yearly SAIFI";#N/A,#N/A,FALSE,"Monthly CAIDI";#N/A,#N/A,FALSE,"Yearly CAIDI";#N/A,#N/A,FALSE,"Monthly SAIDI";#N/A,#N/A,FALSE,"Yearly SAIDI";#N/A,#N/A,FALSE,"Monthly MAIFI";#N/A,#N/A,FALSE,"Yearly MAIFI";#N/A,#N/A,FALSE,"Monthly Cust &gt;=4 Int"}</x:definedName>
    <x:definedName name="slldk" localSheetId="17" hidden="1">{#N/A,#N/A,FALSE,"Monthly SAIFI";#N/A,#N/A,FALSE,"Yearly SAIFI";#N/A,#N/A,FALSE,"Monthly CAIDI";#N/A,#N/A,FALSE,"Yearly CAIDI";#N/A,#N/A,FALSE,"Monthly SAIDI";#N/A,#N/A,FALSE,"Yearly SAIDI";#N/A,#N/A,FALSE,"Monthly MAIFI";#N/A,#N/A,FALSE,"Yearly MAIFI";#N/A,#N/A,FALSE,"Monthly Cust &gt;=4 Int"}</x:definedName>
    <x:definedName name="slldk" hidden="1">{#N/A,#N/A,FALSE,"Monthly SAIFI";#N/A,#N/A,FALSE,"Yearly SAIFI";#N/A,#N/A,FALSE,"Monthly CAIDI";#N/A,#N/A,FALSE,"Yearly CAIDI";#N/A,#N/A,FALSE,"Monthly SAIDI";#N/A,#N/A,FALSE,"Yearly SAIDI";#N/A,#N/A,FALSE,"Monthly MAIFI";#N/A,#N/A,FALSE,"Yearly MAIFI";#N/A,#N/A,FALSE,"Monthly Cust &gt;=4 Int"}</x:definedName>
    <x:definedName name="So._Missouri" localSheetId="17">#REF!</x:definedName>
    <x:definedName name="So._Missouri">#REF!</x:definedName>
    <x:definedName name="So._Missouri_YR_2005" localSheetId="17">#REF!</x:definedName>
    <x:definedName name="So._Missouri_YR_2005">#REF!</x:definedName>
    <x:definedName name="So._Missouri_YR_2006" localSheetId="17">#REF!</x:definedName>
    <x:definedName name="So._Missouri_YR_2006">#REF!</x:definedName>
    <x:definedName name="So._Missouri_YR_2007">#REF!</x:definedName>
    <x:definedName name="So._Missouri_YR_2008">#REF!</x:definedName>
    <x:definedName name="solver_lin" hidden="1">0</x:definedName>
    <x:definedName name="solver_num" hidden="1">0</x:definedName>
    <x:definedName name="solver_opt" localSheetId="21" hidden="1">#REF!</x:definedName>
    <x:definedName name="solver_opt" localSheetId="15" hidden="1">#REF!</x:definedName>
    <x:definedName name="solver_opt" localSheetId="14" hidden="1">#REF!</x:definedName>
    <x:definedName name="solver_opt" localSheetId="20" hidden="1">#REF!</x:definedName>
    <x:definedName name="solver_opt" hidden="1">#REF!</x:definedName>
    <x:definedName name="solver_typ" hidden="1">1</x:definedName>
    <x:definedName name="solver_val" hidden="1">0</x:definedName>
    <x:definedName name="SoMo2003" localSheetId="17">#REF!</x:definedName>
    <x:definedName name="SoMo2003">#REF!</x:definedName>
    <x:definedName name="SoMo2004">#REF!</x:definedName>
    <x:definedName name="SoMo2005">#REF!</x:definedName>
    <x:definedName name="SoMo2006">#REF!</x:definedName>
    <x:definedName name="SoMo2007">#REF!</x:definedName>
    <x:definedName name="SoMo2008">#REF!</x:definedName>
    <x:definedName name="SORT">#N/A</x:definedName>
    <x:definedName name="SOSMIGR" localSheetId="17">#REF!</x:definedName>
    <x:definedName name="SOSMIGR">#REF!</x:definedName>
    <x:definedName name="SOSMIGRDETAIL" localSheetId="17">#REF!</x:definedName>
    <x:definedName name="SOSMIGRDETAIL">#REF!</x:definedName>
    <x:definedName name="SPACE">#N/A</x:definedName>
    <x:definedName name="Spot_Purchases_and_Tailgate">#REF!</x:definedName>
    <x:definedName name="SPOTE_04">#REF!</x:definedName>
    <x:definedName name="sr00" localSheetId="17">#REF!</x:definedName>
    <x:definedName name="sr00">#REF!</x:definedName>
    <x:definedName name="sradj00">#REF!</x:definedName>
    <x:definedName name="sradj01">#REF!</x:definedName>
    <x:definedName name="sradj02">#REF!</x:definedName>
    <x:definedName name="sradj03">#REF!</x:definedName>
    <x:definedName name="sradj90">#REF!</x:definedName>
    <x:definedName name="sradj91">#REF!</x:definedName>
    <x:definedName name="sradj92">#REF!</x:definedName>
    <x:definedName name="sradj93">#REF!</x:definedName>
    <x:definedName name="sradj94">#REF!</x:definedName>
    <x:definedName name="sradj95">#REF!</x:definedName>
    <x:definedName name="sradj96">#REF!</x:definedName>
    <x:definedName name="sradj97">#REF!</x:definedName>
    <x:definedName name="sradj98">#REF!</x:definedName>
    <x:definedName name="sradj99">#REF!</x:definedName>
    <x:definedName name="ssssssssss" localSheetId="9">{"'Metretek HTML'!$A$7:$W$42"}</x:definedName>
    <x:definedName name="ssssssssss" localSheetId="15">{"'Metretek HTML'!$A$7:$W$42"}</x:definedName>
    <x:definedName name="ssssssssss" localSheetId="16">{"'Metretek HTML'!$A$7:$W$42"}</x:definedName>
    <x:definedName name="ssssssssss" localSheetId="17">{"'Metretek HTML'!$A$7:$W$42"}</x:definedName>
    <x:definedName name="ssssssssss">{"'Metretek HTML'!$A$7:$W$42"}</x:definedName>
    <x:definedName name="ST">#REF!</x:definedName>
    <x:definedName name="START">#REF!</x:definedName>
    <x:definedName name="start00">#REF!</x:definedName>
    <x:definedName name="start01">#REF!</x:definedName>
    <x:definedName name="start02">#REF!</x:definedName>
    <x:definedName name="start03">#REF!</x:definedName>
    <x:definedName name="start1">#REF!</x:definedName>
    <x:definedName name="start84" localSheetId="9">#REF!</x:definedName>
    <x:definedName name="start84">#REF!</x:definedName>
    <x:definedName name="start85" localSheetId="9">#REF!</x:definedName>
    <x:definedName name="start85">#REF!</x:definedName>
    <x:definedName name="start86" localSheetId="9">#REF!</x:definedName>
    <x:definedName name="start86">#REF!</x:definedName>
    <x:definedName name="start87" localSheetId="9">#REF!</x:definedName>
    <x:definedName name="start87">#REF!</x:definedName>
    <x:definedName name="start88" localSheetId="9">#REF!</x:definedName>
    <x:definedName name="start88">#REF!</x:definedName>
    <x:definedName name="start89" localSheetId="9">#REF!</x:definedName>
    <x:definedName name="start89">#REF!</x:definedName>
    <x:definedName name="start90" localSheetId="9">#REF!</x:definedName>
    <x:definedName name="start90">#REF!</x:definedName>
    <x:definedName name="start91" localSheetId="9">#REF!</x:definedName>
    <x:definedName name="start91">#REF!</x:definedName>
    <x:definedName name="start92" localSheetId="9">#REF!</x:definedName>
    <x:definedName name="start92">#REF!</x:definedName>
    <x:definedName name="start93" localSheetId="9">#REF!</x:definedName>
    <x:definedName name="start93">#REF!</x:definedName>
    <x:definedName name="start94" localSheetId="9">#REF!</x:definedName>
    <x:definedName name="start94">#REF!</x:definedName>
    <x:definedName name="start95" localSheetId="9">#REF!</x:definedName>
    <x:definedName name="start95">#REF!</x:definedName>
    <x:definedName name="start96" localSheetId="9">#REF!</x:definedName>
    <x:definedName name="start96">#REF!</x:definedName>
    <x:definedName name="start97" localSheetId="9">#REF!</x:definedName>
    <x:definedName name="start97">#REF!</x:definedName>
    <x:definedName name="start98" localSheetId="9">#REF!</x:definedName>
    <x:definedName name="start98">#REF!</x:definedName>
    <x:definedName name="start99" localSheetId="17">#REF!</x:definedName>
    <x:definedName name="start99">#REF!</x:definedName>
    <x:definedName name="STARTCR" localSheetId="17">#REF!</x:definedName>
    <x:definedName name="STARTCR">#REF!</x:definedName>
    <x:definedName name="STARTDR">#REF!</x:definedName>
    <x:definedName name="State">#REF!</x:definedName>
    <x:definedName name="StateDef" localSheetId="15">#REF!</x:definedName>
    <x:definedName name="StateDef" localSheetId="16">#REF!</x:definedName>
    <x:definedName name="StateDef" localSheetId="17">#REF!</x:definedName>
    <x:definedName name="StateDef">#REF!</x:definedName>
    <x:definedName name="stats" localSheetId="17">#REF!</x:definedName>
    <x:definedName name="stats">#REF!</x:definedName>
    <x:definedName name="statsrevised" localSheetId="21" hidden="1">{#N/A,#N/A,FALSE,"O&amp;M by processes";#N/A,#N/A,FALSE,"Elec Act vs Bud";#N/A,#N/A,FALSE,"G&amp;A";#N/A,#N/A,FALSE,"BGS";#N/A,#N/A,FALSE,"Res Cost"}</x:definedName>
    <x:definedName name="statsrevised" localSheetId="9" hidden="1">{#N/A,#N/A,FALSE,"O&amp;M by processes";#N/A,#N/A,FALSE,"Elec Act vs Bud";#N/A,#N/A,FALSE,"G&amp;A";#N/A,#N/A,FALSE,"BGS";#N/A,#N/A,FALSE,"Res Cost"}</x:definedName>
    <x:definedName name="statsrevised" localSheetId="15" hidden="1">{#N/A,#N/A,FALSE,"O&amp;M by processes";#N/A,#N/A,FALSE,"Elec Act vs Bud";#N/A,#N/A,FALSE,"G&amp;A";#N/A,#N/A,FALSE,"BGS";#N/A,#N/A,FALSE,"Res Cost"}</x:definedName>
    <x:definedName name="statsrevised" localSheetId="16" hidden="1">{#N/A,#N/A,FALSE,"O&amp;M by processes";#N/A,#N/A,FALSE,"Elec Act vs Bud";#N/A,#N/A,FALSE,"G&amp;A";#N/A,#N/A,FALSE,"BGS";#N/A,#N/A,FALSE,"Res Cost"}</x:definedName>
    <x:definedName name="statsrevised" localSheetId="14" hidden="1">{#N/A,#N/A,FALSE,"O&amp;M by processes";#N/A,#N/A,FALSE,"Elec Act vs Bud";#N/A,#N/A,FALSE,"G&amp;A";#N/A,#N/A,FALSE,"BGS";#N/A,#N/A,FALSE,"Res Cost"}</x:definedName>
    <x:definedName name="statsrevised" localSheetId="17" hidden="1">{#N/A,#N/A,FALSE,"O&amp;M by processes";#N/A,#N/A,FALSE,"Elec Act vs Bud";#N/A,#N/A,FALSE,"G&amp;A";#N/A,#N/A,FALSE,"BGS";#N/A,#N/A,FALSE,"Res Cost"}</x:definedName>
    <x:definedName name="statsrevised" localSheetId="19" hidden="1">{#N/A,#N/A,FALSE,"O&amp;M by processes";#N/A,#N/A,FALSE,"Elec Act vs Bud";#N/A,#N/A,FALSE,"G&amp;A";#N/A,#N/A,FALSE,"BGS";#N/A,#N/A,FALSE,"Res Cost"}</x:definedName>
    <x:definedName name="statsrevised" localSheetId="20" hidden="1">{#N/A,#N/A,FALSE,"O&amp;M by processes";#N/A,#N/A,FALSE,"Elec Act vs Bud";#N/A,#N/A,FALSE,"G&amp;A";#N/A,#N/A,FALSE,"BGS";#N/A,#N/A,FALSE,"Res Cost"}</x:definedName>
    <x:definedName name="statsrevised" hidden="1">{#N/A,#N/A,FALSE,"O&amp;M by processes";#N/A,#N/A,FALSE,"Elec Act vs Bud";#N/A,#N/A,FALSE,"G&amp;A";#N/A,#N/A,FALSE,"BGS";#N/A,#N/A,FALSE,"Res Cost"}</x:definedName>
    <x:definedName name="STILL1040" localSheetId="9">#REF!</x:definedName>
    <x:definedName name="STILL1040">#REF!</x:definedName>
    <x:definedName name="STnabri" localSheetId="15">#REF!</x:definedName>
    <x:definedName name="STnabri" localSheetId="16">#REF!</x:definedName>
    <x:definedName name="STnabri" localSheetId="17">#REF!</x:definedName>
    <x:definedName name="STnabri">#REF!</x:definedName>
    <x:definedName name="Stor2003" localSheetId="15">#REF!</x:definedName>
    <x:definedName name="Stor2003" localSheetId="16">#REF!</x:definedName>
    <x:definedName name="Stor2003" localSheetId="17">#REF!</x:definedName>
    <x:definedName name="Stor2003">#REF!</x:definedName>
    <x:definedName name="Stor2004" localSheetId="17">#REF!</x:definedName>
    <x:definedName name="Stor2004">#REF!</x:definedName>
    <x:definedName name="Stor2005">#REF!</x:definedName>
    <x:definedName name="Stor2006">#REF!</x:definedName>
    <x:definedName name="Stor2007">#REF!</x:definedName>
    <x:definedName name="Stor2008">#REF!</x:definedName>
    <x:definedName name="Storage_Growth_YR_2003">#REF!</x:definedName>
    <x:definedName name="Storage_Growth_YR_2004">#REF!</x:definedName>
    <x:definedName name="Storage_Growth_YR_2005">#REF!</x:definedName>
    <x:definedName name="Storage_Growth_YR_2006">#REF!</x:definedName>
    <x:definedName name="Storage_Growth_YR_2007">#REF!</x:definedName>
    <x:definedName name="Storage_Growth_YR_2008">#REF!</x:definedName>
    <x:definedName name="store_cap" localSheetId="9">#REF!</x:definedName>
    <x:definedName name="store_cap">#REF!</x:definedName>
    <x:definedName name="store_total" localSheetId="9">#REF!</x:definedName>
    <x:definedName name="store_total">#REF!</x:definedName>
    <x:definedName name="strat1" localSheetId="17">#REF!</x:definedName>
    <x:definedName name="strat1">#REF!</x:definedName>
    <x:definedName name="STsai" localSheetId="17">#REF!</x:definedName>
    <x:definedName name="STsai">#REF!</x:definedName>
    <x:definedName name="STscorp" localSheetId="17">#REF!</x:definedName>
    <x:definedName name="STscorp">#REF!</x:definedName>
    <x:definedName name="STseeds" localSheetId="17">#REF!</x:definedName>
    <x:definedName name="STseeds">#REF!</x:definedName>
    <x:definedName name="STsfc">#REF!</x:definedName>
    <x:definedName name="STtmri">#REF!</x:definedName>
    <x:definedName name="STzap">#REF!</x:definedName>
    <x:definedName name="Sub_Total_Current_Debt">#REF!</x:definedName>
    <x:definedName name="Sub_Total_Current_Liabilities_excl_Debt">#REF!</x:definedName>
    <x:definedName name="SUBTITLE">#N/A</x:definedName>
    <x:definedName name="Subtotal" localSheetId="17">#REF!</x:definedName>
    <x:definedName name="Subtotal">#REF!</x:definedName>
    <x:definedName name="Subtotal_Capital_Investments" localSheetId="17">#REF!</x:definedName>
    <x:definedName name="Subtotal_Capital_Investments">#REF!</x:definedName>
    <x:definedName name="Subtotal_Common_Equity_excl_OCI" localSheetId="17">#REF!</x:definedName>
    <x:definedName name="Subtotal_Common_Equity_excl_OCI">#REF!</x:definedName>
    <x:definedName name="Subtotal_Current_Debt">#REF!</x:definedName>
    <x:definedName name="Subtotal_Current_Liabilities_excl._Debt">#REF!</x:definedName>
    <x:definedName name="Subtotal_Debt">#REF!</x:definedName>
    <x:definedName name="Subtotal_Energy_Res_Consol">#REF!</x:definedName>
    <x:definedName name="Subtotal_Energy_Res_Consol_YR_2005">#REF!</x:definedName>
    <x:definedName name="Subtotal_Energy_Res_Consol_YR_2006">#REF!</x:definedName>
    <x:definedName name="Subtotal_Energy_Res_Consol_YR_2007">#REF!</x:definedName>
    <x:definedName name="Subtotal_Energy_Res_Consol_YR_2008">#REF!</x:definedName>
    <x:definedName name="Subtotal_Equity" localSheetId="17">#REF!</x:definedName>
    <x:definedName name="Subtotal_Equity">#REF!</x:definedName>
    <x:definedName name="Subtotal_Funds_from_Operations" localSheetId="17">#REF!</x:definedName>
    <x:definedName name="Subtotal_Funds_from_Operations">#REF!</x:definedName>
    <x:definedName name="Subtotal_Funds_from_Operations_CPM" localSheetId="17">#REF!</x:definedName>
    <x:definedName name="Subtotal_Funds_from_Operations_CPM">#REF!</x:definedName>
    <x:definedName name="Subtotal_Inventories">#REF!</x:definedName>
    <x:definedName name="Subtotal_Working_Capital_Changes_from_B_S">#REF!</x:definedName>
    <x:definedName name="Subtotal_Working_Capital_CPM">#REF!</x:definedName>
    <x:definedName name="SUMM_1">#REF!</x:definedName>
    <x:definedName name="SUMM_10">#REF!</x:definedName>
    <x:definedName name="SUMM_11">#REF!</x:definedName>
    <x:definedName name="SUMM_12">#REF!</x:definedName>
    <x:definedName name="SUMM_2">#REF!</x:definedName>
    <x:definedName name="SUMM_3">#REF!</x:definedName>
    <x:definedName name="SUMM_4">#REF!</x:definedName>
    <x:definedName name="SUMM_5">#REF!</x:definedName>
    <x:definedName name="SUMM_6">#REF!</x:definedName>
    <x:definedName name="SUMM_7">#REF!</x:definedName>
    <x:definedName name="SUMM_8">#REF!</x:definedName>
    <x:definedName name="SUMM_9">#REF!</x:definedName>
    <x:definedName name="summary">#REF!</x:definedName>
    <x:definedName name="summary_caution" localSheetId="9">#REF!</x:definedName>
    <x:definedName name="summary_caution">#REF!</x:definedName>
    <x:definedName name="SUMMARYC" localSheetId="17">#REF!</x:definedName>
    <x:definedName name="SUMMARYC">#REF!</x:definedName>
    <x:definedName name="SUMMARYOFBOOKINCOME" localSheetId="17">#REF!</x:definedName>
    <x:definedName name="SUMMARYOFBOOKINCOME">#REF!</x:definedName>
    <x:definedName name="support" localSheetId="21" hidden="1">{#N/A,#N/A,FALSE,"O&amp;M by processes";#N/A,#N/A,FALSE,"Elec Act vs Bud";#N/A,#N/A,FALSE,"G&amp;A";#N/A,#N/A,FALSE,"BGS";#N/A,#N/A,FALSE,"Res Cost"}</x:definedName>
    <x:definedName name="support" localSheetId="9" hidden="1">{#N/A,#N/A,FALSE,"O&amp;M by processes";#N/A,#N/A,FALSE,"Elec Act vs Bud";#N/A,#N/A,FALSE,"G&amp;A";#N/A,#N/A,FALSE,"BGS";#N/A,#N/A,FALSE,"Res Cost"}</x:definedName>
    <x:definedName name="support" localSheetId="15" hidden="1">{#N/A,#N/A,FALSE,"O&amp;M by processes";#N/A,#N/A,FALSE,"Elec Act vs Bud";#N/A,#N/A,FALSE,"G&amp;A";#N/A,#N/A,FALSE,"BGS";#N/A,#N/A,FALSE,"Res Cost"}</x:definedName>
    <x:definedName name="support" localSheetId="16" hidden="1">{#N/A,#N/A,FALSE,"O&amp;M by processes";#N/A,#N/A,FALSE,"Elec Act vs Bud";#N/A,#N/A,FALSE,"G&amp;A";#N/A,#N/A,FALSE,"BGS";#N/A,#N/A,FALSE,"Res Cost"}</x:definedName>
    <x:definedName name="support" localSheetId="14" hidden="1">{#N/A,#N/A,FALSE,"O&amp;M by processes";#N/A,#N/A,FALSE,"Elec Act vs Bud";#N/A,#N/A,FALSE,"G&amp;A";#N/A,#N/A,FALSE,"BGS";#N/A,#N/A,FALSE,"Res Cost"}</x:definedName>
    <x:definedName name="support" localSheetId="17" hidden="1">{#N/A,#N/A,FALSE,"O&amp;M by processes";#N/A,#N/A,FALSE,"Elec Act vs Bud";#N/A,#N/A,FALSE,"G&amp;A";#N/A,#N/A,FALSE,"BGS";#N/A,#N/A,FALSE,"Res Cost"}</x:definedName>
    <x:definedName name="support" localSheetId="19" hidden="1">{#N/A,#N/A,FALSE,"O&amp;M by processes";#N/A,#N/A,FALSE,"Elec Act vs Bud";#N/A,#N/A,FALSE,"G&amp;A";#N/A,#N/A,FALSE,"BGS";#N/A,#N/A,FALSE,"Res Cost"}</x:definedName>
    <x:definedName name="support" localSheetId="20" hidden="1">{#N/A,#N/A,FALSE,"O&amp;M by processes";#N/A,#N/A,FALSE,"Elec Act vs Bud";#N/A,#N/A,FALSE,"G&amp;A";#N/A,#N/A,FALSE,"BGS";#N/A,#N/A,FALSE,"Res Cost"}</x:definedName>
    <x:definedName name="support" hidden="1">{#N/A,#N/A,FALSE,"O&amp;M by processes";#N/A,#N/A,FALSE,"Elec Act vs Bud";#N/A,#N/A,FALSE,"G&amp;A";#N/A,#N/A,FALSE,"BGS";#N/A,#N/A,FALSE,"Res Cost"}</x:definedName>
    <x:definedName name="SUPPORTACT" localSheetId="9">#REF!</x:definedName>
    <x:definedName name="SUPPORTACT">#REF!</x:definedName>
    <x:definedName name="supporti" localSheetId="21" hidden="1">{#N/A,#N/A,FALSE,"O&amp;M by processes";#N/A,#N/A,FALSE,"Elec Act vs Bud";#N/A,#N/A,FALSE,"G&amp;A";#N/A,#N/A,FALSE,"BGS";#N/A,#N/A,FALSE,"Res Cost"}</x:definedName>
    <x:definedName name="supporti" localSheetId="9" hidden="1">{#N/A,#N/A,FALSE,"O&amp;M by processes";#N/A,#N/A,FALSE,"Elec Act vs Bud";#N/A,#N/A,FALSE,"G&amp;A";#N/A,#N/A,FALSE,"BGS";#N/A,#N/A,FALSE,"Res Cost"}</x:definedName>
    <x:definedName name="supporti" localSheetId="15" hidden="1">{#N/A,#N/A,FALSE,"O&amp;M by processes";#N/A,#N/A,FALSE,"Elec Act vs Bud";#N/A,#N/A,FALSE,"G&amp;A";#N/A,#N/A,FALSE,"BGS";#N/A,#N/A,FALSE,"Res Cost"}</x:definedName>
    <x:definedName name="supporti" localSheetId="16" hidden="1">{#N/A,#N/A,FALSE,"O&amp;M by processes";#N/A,#N/A,FALSE,"Elec Act vs Bud";#N/A,#N/A,FALSE,"G&amp;A";#N/A,#N/A,FALSE,"BGS";#N/A,#N/A,FALSE,"Res Cost"}</x:definedName>
    <x:definedName name="supporti" localSheetId="14" hidden="1">{#N/A,#N/A,FALSE,"O&amp;M by processes";#N/A,#N/A,FALSE,"Elec Act vs Bud";#N/A,#N/A,FALSE,"G&amp;A";#N/A,#N/A,FALSE,"BGS";#N/A,#N/A,FALSE,"Res Cost"}</x:definedName>
    <x:definedName name="supporti" localSheetId="17" hidden="1">{#N/A,#N/A,FALSE,"O&amp;M by processes";#N/A,#N/A,FALSE,"Elec Act vs Bud";#N/A,#N/A,FALSE,"G&amp;A";#N/A,#N/A,FALSE,"BGS";#N/A,#N/A,FALSE,"Res Cost"}</x:definedName>
    <x:definedName name="supporti" localSheetId="19" hidden="1">{#N/A,#N/A,FALSE,"O&amp;M by processes";#N/A,#N/A,FALSE,"Elec Act vs Bud";#N/A,#N/A,FALSE,"G&amp;A";#N/A,#N/A,FALSE,"BGS";#N/A,#N/A,FALSE,"Res Cost"}</x:definedName>
    <x:definedName name="supporti" localSheetId="20" hidden="1">{#N/A,#N/A,FALSE,"O&amp;M by processes";#N/A,#N/A,FALSE,"Elec Act vs Bud";#N/A,#N/A,FALSE,"G&amp;A";#N/A,#N/A,FALSE,"BGS";#N/A,#N/A,FALSE,"Res Cost"}</x:definedName>
    <x:definedName name="supporti" hidden="1">{#N/A,#N/A,FALSE,"O&amp;M by processes";#N/A,#N/A,FALSE,"Elec Act vs Bud";#N/A,#N/A,FALSE,"G&amp;A";#N/A,#N/A,FALSE,"BGS";#N/A,#N/A,FALSE,"Res Cost"}</x:definedName>
    <x:definedName name="SUPPORTING_DATA_TO_UPLOAD">#REF!</x:definedName>
    <x:definedName name="SUT" localSheetId="17">#REF!</x:definedName>
    <x:definedName name="SUT">#REF!</x:definedName>
    <x:definedName name="suz">#REF!</x:definedName>
    <x:definedName name="Swap_Amort" localSheetId="9">#REF!</x:definedName>
    <x:definedName name="Swap_Amort">#REF!</x:definedName>
    <x:definedName name="SWITCH" localSheetId="9">#REF!</x:definedName>
    <x:definedName name="SWITCH" localSheetId="17">#REF!</x:definedName>
    <x:definedName name="SWITCH">#REF!</x:definedName>
    <x:definedName name="Syndeco_Realty" localSheetId="17">#REF!</x:definedName>
    <x:definedName name="Syndeco_Realty">#REF!</x:definedName>
    <x:definedName name="Syndeco_Realty_YR_2005" localSheetId="17">#REF!</x:definedName>
    <x:definedName name="Syndeco_Realty_YR_2005">#REF!</x:definedName>
    <x:definedName name="Syndeco_Realty_YR_2006" localSheetId="17">#REF!</x:definedName>
    <x:definedName name="Syndeco_Realty_YR_2006">#REF!</x:definedName>
    <x:definedName name="Syndeco_Realty_YR_2007">#REF!</x:definedName>
    <x:definedName name="Syndeco_Realty_YR_2008">#REF!</x:definedName>
    <x:definedName name="Synfuel_Gain__Loss__CPM" localSheetId="17">#REF!</x:definedName>
    <x:definedName name="Synfuel_Gain__Loss__CPM">#REF!</x:definedName>
    <x:definedName name="sysOpImprov" localSheetId="9">#REF!</x:definedName>
    <x:definedName name="sysOpImprov" localSheetId="17">#REF!</x:definedName>
    <x:definedName name="sysOpImprov">#REF!</x:definedName>
    <x:definedName name="sysOpYears" localSheetId="9">#REF!</x:definedName>
    <x:definedName name="sysOpYears" localSheetId="17">#REF!</x:definedName>
    <x:definedName name="sysOpYears">#REF!</x:definedName>
    <x:definedName name="t_and_d_exp" localSheetId="9">#REF!</x:definedName>
    <x:definedName name="t_and_d_exp">#REF!</x:definedName>
    <x:definedName name="TABLE" localSheetId="17">#REF!</x:definedName>
    <x:definedName name="TABLE">#REF!</x:definedName>
    <x:definedName name="TABLE_A" localSheetId="17">#REF!</x:definedName>
    <x:definedName name="TABLE_A">#REF!</x:definedName>
    <x:definedName name="TABLE_A2" localSheetId="17">#REF!</x:definedName>
    <x:definedName name="TABLE_A2">#REF!</x:definedName>
    <x:definedName name="TABLE_B">#REF!</x:definedName>
    <x:definedName name="TABLE4_1">#REF!</x:definedName>
    <x:definedName name="TABLE4_2">#REF!</x:definedName>
    <x:definedName name="Tacx_Factor" localSheetId="9">#REF!</x:definedName>
    <x:definedName name="Tacx_Factor">#REF!</x:definedName>
    <x:definedName name="tax_base_on_inc" localSheetId="9">#REF!</x:definedName>
    <x:definedName name="tax_base_on_inc">#REF!</x:definedName>
    <x:definedName name="tax_basis" localSheetId="9">#REF!</x:definedName>
    <x:definedName name="tax_basis">#REF!</x:definedName>
    <x:definedName name="Tax_Credits_CPM" localSheetId="17">#REF!</x:definedName>
    <x:definedName name="Tax_Credits_CPM">#REF!</x:definedName>
    <x:definedName name="Tax_Rate" localSheetId="17">#REF!</x:definedName>
    <x:definedName name="Tax_Rate">#REF!</x:definedName>
    <x:definedName name="Tax1997b">#REF!</x:definedName>
    <x:definedName name="TAXES" localSheetId="17">#REF!</x:definedName>
    <x:definedName name="TAXES">#REF!</x:definedName>
    <x:definedName name="Taxrate">#REF!</x:definedName>
    <x:definedName name="TAXREMOV" localSheetId="15">#REF!</x:definedName>
    <x:definedName name="TAXREMOV" localSheetId="16">#REF!</x:definedName>
    <x:definedName name="TAXREMOV" localSheetId="17">#REF!</x:definedName>
    <x:definedName name="TAXREMOV">#REF!</x:definedName>
    <x:definedName name="TBL1_3" localSheetId="17">#REF!</x:definedName>
    <x:definedName name="TBL1_3">#REF!</x:definedName>
    <x:definedName name="TBL13_5" localSheetId="17">#REF!</x:definedName>
    <x:definedName name="TBL13_5">#REF!</x:definedName>
    <x:definedName name="TBL5_7">#REF!</x:definedName>
    <x:definedName name="TBL9_11">#REF!</x:definedName>
    <x:definedName name="tblActivity_Key">#REF!</x:definedName>
    <x:definedName name="tblAssetBldg">#REF!</x:definedName>
    <x:definedName name="tblAssetBldgii">#REF!</x:definedName>
    <x:definedName name="tblCharts" localSheetId="9">#REF!</x:definedName>
    <x:definedName name="tblCharts">#REF!</x:definedName>
    <x:definedName name="tblHelp" localSheetId="9">#REF!</x:definedName>
    <x:definedName name="tblHelp">#REF!</x:definedName>
    <x:definedName name="tblReports" localSheetId="9">#REF!</x:definedName>
    <x:definedName name="tblReports">#REF!</x:definedName>
    <x:definedName name="tblWorksheets" localSheetId="9">#REF!</x:definedName>
    <x:definedName name="tblWorksheets">#REF!</x:definedName>
    <x:definedName name="TDR_ITC">#REF!</x:definedName>
    <x:definedName name="TDR_TD">#REF!</x:definedName>
    <x:definedName name="TDRXS">#REF!</x:definedName>
    <x:definedName name="TDX">#REF!</x:definedName>
    <x:definedName name="TDX_TD">#REF!</x:definedName>
    <x:definedName name="TEFA" localSheetId="17">#REF!</x:definedName>
    <x:definedName name="TEFA">#REF!</x:definedName>
    <x:definedName name="Temp_Investment___Affiliate" localSheetId="17">#REF!</x:definedName>
    <x:definedName name="Temp_Investment___Affiliate">#REF!</x:definedName>
    <x:definedName name="TEN">#N/A</x:definedName>
    <x:definedName name="TEQ">#REF!</x:definedName>
    <x:definedName name="TEST" localSheetId="21" hidden="1">{#N/A,#N/A,FALSE,"EMPPAY"}</x:definedName>
    <x:definedName name="test" localSheetId="9">{"'Metretek HTML'!$A$7:$W$42"}</x:definedName>
    <x:definedName name="TEST" localSheetId="15" hidden="1">{#N/A,#N/A,FALSE,"EMPPAY"}</x:definedName>
    <x:definedName name="test" localSheetId="16">{"'Metretek HTML'!$A$7:$W$42"}</x:definedName>
    <x:definedName name="TEST" localSheetId="14" hidden="1">{#N/A,#N/A,FALSE,"EMPPAY"}</x:definedName>
    <x:definedName name="test" localSheetId="17">{"'Metretek HTML'!$A$7:$W$42"}</x:definedName>
    <x:definedName name="TEST" localSheetId="19" hidden="1">{#N/A,#N/A,FALSE,"EMPPAY"}</x:definedName>
    <x:definedName name="TEST" localSheetId="20" hidden="1">{#N/A,#N/A,FALSE,"EMPPAY"}</x:definedName>
    <x:definedName name="test">{"'Metretek HTML'!$A$7:$W$42"}</x:definedName>
    <x:definedName name="TEST0">#REF!</x:definedName>
    <x:definedName name="TEST1">#REF!</x:definedName>
    <x:definedName name="test10" localSheetId="9" hidden="1">{"LBO Summary",#N/A,FALSE,"Summary";"Income Statement",#N/A,FALSE,"Model";"Cash Flow",#N/A,FALSE,"Model";"Balance Sheet",#N/A,FALSE,"Model";"Working Capital",#N/A,FALSE,"Model";"Pro Forma Balance Sheets",#N/A,FALSE,"PFBS";"Debt Balances",#N/A,FALSE,"Model";"Fee Schedules",#N/A,FALSE,"Model"}</x:definedName>
    <x:definedName name="test10" localSheetId="17" hidden="1">{"LBO Summary",#N/A,FALSE,"Summary";"Income Statement",#N/A,FALSE,"Model";"Cash Flow",#N/A,FALSE,"Model";"Balance Sheet",#N/A,FALSE,"Model";"Working Capital",#N/A,FALSE,"Model";"Pro Forma Balance Sheets",#N/A,FALSE,"PFBS";"Debt Balances",#N/A,FALSE,"Model";"Fee Schedules",#N/A,FALSE,"Model"}</x:definedName>
    <x:definedName name="test10" hidden="1">{"LBO Summary",#N/A,FALSE,"Summary";"Income Statement",#N/A,FALSE,"Model";"Cash Flow",#N/A,FALSE,"Model";"Balance Sheet",#N/A,FALSE,"Model";"Working Capital",#N/A,FALSE,"Model";"Pro Forma Balance Sheets",#N/A,FALSE,"PFBS";"Debt Balances",#N/A,FALSE,"Model";"Fee Schedules",#N/A,FALSE,"Model"}</x:definedName>
    <x:definedName name="test11" localSheetId="9" hidden="1">{"LBO Summary",#N/A,FALSE,"Summary"}</x:definedName>
    <x:definedName name="test11" localSheetId="17" hidden="1">{"LBO Summary",#N/A,FALSE,"Summary"}</x:definedName>
    <x:definedName name="test11" hidden="1">{"LBO Summary",#N/A,FALSE,"Summary"}</x:definedName>
    <x:definedName name="test12" localSheetId="9" hidden="1">{"assumptions",#N/A,FALSE,"Scenario 1";"valuation",#N/A,FALSE,"Scenario 1"}</x:definedName>
    <x:definedName name="test12" localSheetId="17" hidden="1">{"assumptions",#N/A,FALSE,"Scenario 1";"valuation",#N/A,FALSE,"Scenario 1"}</x:definedName>
    <x:definedName name="test12" hidden="1">{"assumptions",#N/A,FALSE,"Scenario 1";"valuation",#N/A,FALSE,"Scenario 1"}</x:definedName>
    <x:definedName name="test13" localSheetId="9" hidden="1">{"LBO Summary",#N/A,FALSE,"Summary"}</x:definedName>
    <x:definedName name="test13" localSheetId="17" hidden="1">{"LBO Summary",#N/A,FALSE,"Summary"}</x:definedName>
    <x:definedName name="test13" hidden="1">{"LBO Summary",#N/A,FALSE,"Summary"}</x:definedName>
    <x:definedName name="test14" localSheetId="9" hidden="1">{"LBO Summary",#N/A,FALSE,"Summary";"Income Statement",#N/A,FALSE,"Model";"Cash Flow",#N/A,FALSE,"Model";"Balance Sheet",#N/A,FALSE,"Model";"Working Capital",#N/A,FALSE,"Model";"Pro Forma Balance Sheets",#N/A,FALSE,"PFBS";"Debt Balances",#N/A,FALSE,"Model";"Fee Schedules",#N/A,FALSE,"Model"}</x:definedName>
    <x:definedName name="test14" localSheetId="17" hidden="1">{"LBO Summary",#N/A,FALSE,"Summary";"Income Statement",#N/A,FALSE,"Model";"Cash Flow",#N/A,FALSE,"Model";"Balance Sheet",#N/A,FALSE,"Model";"Working Capital",#N/A,FALSE,"Model";"Pro Forma Balance Sheets",#N/A,FALSE,"PFBS";"Debt Balances",#N/A,FALSE,"Model";"Fee Schedules",#N/A,FALSE,"Model"}</x:definedName>
    <x:definedName name="test14" hidden="1">{"LBO Summary",#N/A,FALSE,"Summary";"Income Statement",#N/A,FALSE,"Model";"Cash Flow",#N/A,FALSE,"Model";"Balance Sheet",#N/A,FALSE,"Model";"Working Capital",#N/A,FALSE,"Model";"Pro Forma Balance Sheets",#N/A,FALSE,"PFBS";"Debt Balances",#N/A,FALSE,"Model";"Fee Schedules",#N/A,FALSE,"Model"}</x:definedName>
    <x:definedName name="test15" localSheetId="9" hidden="1">{"LBO Summary",#N/A,FALSE,"Summary";"Income Statement",#N/A,FALSE,"Model";"Cash Flow",#N/A,FALSE,"Model";"Balance Sheet",#N/A,FALSE,"Model";"Working Capital",#N/A,FALSE,"Model";"Pro Forma Balance Sheets",#N/A,FALSE,"PFBS";"Debt Balances",#N/A,FALSE,"Model";"Fee Schedules",#N/A,FALSE,"Model"}</x:definedName>
    <x:definedName name="test15" localSheetId="17" hidden="1">{"LBO Summary",#N/A,FALSE,"Summary";"Income Statement",#N/A,FALSE,"Model";"Cash Flow",#N/A,FALSE,"Model";"Balance Sheet",#N/A,FALSE,"Model";"Working Capital",#N/A,FALSE,"Model";"Pro Forma Balance Sheets",#N/A,FALSE,"PFBS";"Debt Balances",#N/A,FALSE,"Model";"Fee Schedules",#N/A,FALSE,"Model"}</x:definedName>
    <x:definedName name="test15" hidden="1">{"LBO Summary",#N/A,FALSE,"Summary";"Income Statement",#N/A,FALSE,"Model";"Cash Flow",#N/A,FALSE,"Model";"Balance Sheet",#N/A,FALSE,"Model";"Working Capital",#N/A,FALSE,"Model";"Pro Forma Balance Sheets",#N/A,FALSE,"PFBS";"Debt Balances",#N/A,FALSE,"Model";"Fee Schedules",#N/A,FALSE,"Model"}</x:definedName>
    <x:definedName name="test16" localSheetId="9" hidden="1">{"LBO Summary",#N/A,FALSE,"Summary";"Income Statement",#N/A,FALSE,"Model";"Cash Flow",#N/A,FALSE,"Model";"Balance Sheet",#N/A,FALSE,"Model";"Working Capital",#N/A,FALSE,"Model";"Pro Forma Balance Sheets",#N/A,FALSE,"PFBS";"Debt Balances",#N/A,FALSE,"Model";"Fee Schedules",#N/A,FALSE,"Model"}</x:definedName>
    <x:definedName name="test16" localSheetId="17" hidden="1">{"LBO Summary",#N/A,FALSE,"Summary";"Income Statement",#N/A,FALSE,"Model";"Cash Flow",#N/A,FALSE,"Model";"Balance Sheet",#N/A,FALSE,"Model";"Working Capital",#N/A,FALSE,"Model";"Pro Forma Balance Sheets",#N/A,FALSE,"PFBS";"Debt Balances",#N/A,FALSE,"Model";"Fee Schedules",#N/A,FALSE,"Model"}</x:definedName>
    <x:definedName name="test16" hidden="1">{"LBO Summary",#N/A,FALSE,"Summary";"Income Statement",#N/A,FALSE,"Model";"Cash Flow",#N/A,FALSE,"Model";"Balance Sheet",#N/A,FALSE,"Model";"Working Capital",#N/A,FALSE,"Model";"Pro Forma Balance Sheets",#N/A,FALSE,"PFBS";"Debt Balances",#N/A,FALSE,"Model";"Fee Schedules",#N/A,FALSE,"Model"}</x:definedName>
    <x:definedName name="TEST2" localSheetId="17">#REF!</x:definedName>
    <x:definedName name="TEST2">#REF!</x:definedName>
    <x:definedName name="TEST3" localSheetId="17">#REF!</x:definedName>
    <x:definedName name="TEST3">#REF!</x:definedName>
    <x:definedName name="TEST4">#REF!</x:definedName>
    <x:definedName name="TEST5">#REF!</x:definedName>
    <x:definedName name="TEST6">#REF!</x:definedName>
    <x:definedName name="TEST7">#REF!</x:definedName>
    <x:definedName name="TEST8">#REF!</x:definedName>
    <x:definedName name="TESTHKEY" localSheetId="9">#REF!</x:definedName>
    <x:definedName name="TESTHKEY">#REF!</x:definedName>
    <x:definedName name="TESTKEYS" localSheetId="9">#REF!</x:definedName>
    <x:definedName name="TESTKEYS" localSheetId="17">#REF!</x:definedName>
    <x:definedName name="TESTKEYS">#REF!</x:definedName>
    <x:definedName name="TESTVKEY" localSheetId="17">#REF!</x:definedName>
    <x:definedName name="TESTVKEY">#REF!</x:definedName>
    <x:definedName name="TEXT" localSheetId="9">{"'Metretek HTML'!$A$7:$W$42"}</x:definedName>
    <x:definedName name="TEXT" localSheetId="15">{"'Metretek HTML'!$A$7:$W$42"}</x:definedName>
    <x:definedName name="TEXT" localSheetId="16">{"'Metretek HTML'!$A$7:$W$42"}</x:definedName>
    <x:definedName name="TEXT" localSheetId="17">{"'Metretek HTML'!$A$7:$W$42"}</x:definedName>
    <x:definedName name="TEXT">{"'Metretek HTML'!$A$7:$W$42"}</x:definedName>
    <x:definedName name="TextRefCopyRangeCount" hidden="1">1</x:definedName>
    <x:definedName name="thousand">1000</x:definedName>
    <x:definedName name="THREE">#N/A</x:definedName>
    <x:definedName name="TIM" localSheetId="9">#REF!</x:definedName>
    <x:definedName name="TIM">#REF!</x:definedName>
    <x:definedName name="Time" hidden="1">"b1"</x:definedName>
    <x:definedName name="TITLE">#REF!</x:definedName>
    <x:definedName name="TITLES" localSheetId="17">#REF!</x:definedName>
    <x:definedName name="TITLES">#REF!</x:definedName>
    <x:definedName name="TKW">#REF!</x:definedName>
    <x:definedName name="TKWS">#REF!</x:definedName>
    <x:definedName name="TL">#REF!</x:definedName>
    <x:definedName name="TL_561">#REF!</x:definedName>
    <x:definedName name="TLR_TST">#REF!</x:definedName>
    <x:definedName name="TMRI" localSheetId="17">#REF!</x:definedName>
    <x:definedName name="TMRI">#REF!</x:definedName>
    <x:definedName name="Toggle">#REF!</x:definedName>
    <x:definedName name="TOM">#REF!</x:definedName>
    <x:definedName name="TOM_EAI">#REF!</x:definedName>
    <x:definedName name="TOM_EGSI">#REF!</x:definedName>
    <x:definedName name="TOM_ELI">#REF!</x:definedName>
    <x:definedName name="TOM_EMI">#REF!</x:definedName>
    <x:definedName name="TOM_ENOI">#REF!</x:definedName>
    <x:definedName name="TOM_ICTC">#REF!</x:definedName>
    <x:definedName name="toma" localSheetId="21" hidden="1">{#N/A,#N/A,FALSE,"O&amp;M by processes";#N/A,#N/A,FALSE,"Elec Act vs Bud";#N/A,#N/A,FALSE,"G&amp;A";#N/A,#N/A,FALSE,"BGS";#N/A,#N/A,FALSE,"Res Cost"}</x:definedName>
    <x:definedName name="toma" localSheetId="9" hidden="1">{#N/A,#N/A,FALSE,"O&amp;M by processes";#N/A,#N/A,FALSE,"Elec Act vs Bud";#N/A,#N/A,FALSE,"G&amp;A";#N/A,#N/A,FALSE,"BGS";#N/A,#N/A,FALSE,"Res Cost"}</x:definedName>
    <x:definedName name="toma" localSheetId="15" hidden="1">{#N/A,#N/A,FALSE,"O&amp;M by processes";#N/A,#N/A,FALSE,"Elec Act vs Bud";#N/A,#N/A,FALSE,"G&amp;A";#N/A,#N/A,FALSE,"BGS";#N/A,#N/A,FALSE,"Res Cost"}</x:definedName>
    <x:definedName name="toma" localSheetId="16" hidden="1">{#N/A,#N/A,FALSE,"O&amp;M by processes";#N/A,#N/A,FALSE,"Elec Act vs Bud";#N/A,#N/A,FALSE,"G&amp;A";#N/A,#N/A,FALSE,"BGS";#N/A,#N/A,FALSE,"Res Cost"}</x:definedName>
    <x:definedName name="toma" localSheetId="14" hidden="1">{#N/A,#N/A,FALSE,"O&amp;M by processes";#N/A,#N/A,FALSE,"Elec Act vs Bud";#N/A,#N/A,FALSE,"G&amp;A";#N/A,#N/A,FALSE,"BGS";#N/A,#N/A,FALSE,"Res Cost"}</x:definedName>
    <x:definedName name="toma" localSheetId="17" hidden="1">{#N/A,#N/A,FALSE,"O&amp;M by processes";#N/A,#N/A,FALSE,"Elec Act vs Bud";#N/A,#N/A,FALSE,"G&amp;A";#N/A,#N/A,FALSE,"BGS";#N/A,#N/A,FALSE,"Res Cost"}</x:definedName>
    <x:definedName name="toma" localSheetId="19" hidden="1">{#N/A,#N/A,FALSE,"O&amp;M by processes";#N/A,#N/A,FALSE,"Elec Act vs Bud";#N/A,#N/A,FALSE,"G&amp;A";#N/A,#N/A,FALSE,"BGS";#N/A,#N/A,FALSE,"Res Cost"}</x:definedName>
    <x:definedName name="toma" localSheetId="20" hidden="1">{#N/A,#N/A,FALSE,"O&amp;M by processes";#N/A,#N/A,FALSE,"Elec Act vs Bud";#N/A,#N/A,FALSE,"G&amp;A";#N/A,#N/A,FALSE,"BGS";#N/A,#N/A,FALSE,"Res Cost"}</x:definedName>
    <x:definedName name="toma" hidden="1">{#N/A,#N/A,FALSE,"O&amp;M by processes";#N/A,#N/A,FALSE,"Elec Act vs Bud";#N/A,#N/A,FALSE,"G&amp;A";#N/A,#N/A,FALSE,"BGS";#N/A,#N/A,FALSE,"Res Cost"}</x:definedName>
    <x:definedName name="tomb" localSheetId="21" hidden="1">{#N/A,#N/A,FALSE,"O&amp;M by processes";#N/A,#N/A,FALSE,"Elec Act vs Bud";#N/A,#N/A,FALSE,"G&amp;A";#N/A,#N/A,FALSE,"BGS";#N/A,#N/A,FALSE,"Res Cost"}</x:definedName>
    <x:definedName name="tomb" localSheetId="9" hidden="1">{#N/A,#N/A,FALSE,"O&amp;M by processes";#N/A,#N/A,FALSE,"Elec Act vs Bud";#N/A,#N/A,FALSE,"G&amp;A";#N/A,#N/A,FALSE,"BGS";#N/A,#N/A,FALSE,"Res Cost"}</x:definedName>
    <x:definedName name="tomb" localSheetId="15" hidden="1">{#N/A,#N/A,FALSE,"O&amp;M by processes";#N/A,#N/A,FALSE,"Elec Act vs Bud";#N/A,#N/A,FALSE,"G&amp;A";#N/A,#N/A,FALSE,"BGS";#N/A,#N/A,FALSE,"Res Cost"}</x:definedName>
    <x:definedName name="tomb" localSheetId="16" hidden="1">{#N/A,#N/A,FALSE,"O&amp;M by processes";#N/A,#N/A,FALSE,"Elec Act vs Bud";#N/A,#N/A,FALSE,"G&amp;A";#N/A,#N/A,FALSE,"BGS";#N/A,#N/A,FALSE,"Res Cost"}</x:definedName>
    <x:definedName name="tomb" localSheetId="14" hidden="1">{#N/A,#N/A,FALSE,"O&amp;M by processes";#N/A,#N/A,FALSE,"Elec Act vs Bud";#N/A,#N/A,FALSE,"G&amp;A";#N/A,#N/A,FALSE,"BGS";#N/A,#N/A,FALSE,"Res Cost"}</x:definedName>
    <x:definedName name="tomb" localSheetId="17" hidden="1">{#N/A,#N/A,FALSE,"O&amp;M by processes";#N/A,#N/A,FALSE,"Elec Act vs Bud";#N/A,#N/A,FALSE,"G&amp;A";#N/A,#N/A,FALSE,"BGS";#N/A,#N/A,FALSE,"Res Cost"}</x:definedName>
    <x:definedName name="tomb" localSheetId="19" hidden="1">{#N/A,#N/A,FALSE,"O&amp;M by processes";#N/A,#N/A,FALSE,"Elec Act vs Bud";#N/A,#N/A,FALSE,"G&amp;A";#N/A,#N/A,FALSE,"BGS";#N/A,#N/A,FALSE,"Res Cost"}</x:definedName>
    <x:definedName name="tomb" localSheetId="20" hidden="1">{#N/A,#N/A,FALSE,"O&amp;M by processes";#N/A,#N/A,FALSE,"Elec Act vs Bud";#N/A,#N/A,FALSE,"G&amp;A";#N/A,#N/A,FALSE,"BGS";#N/A,#N/A,FALSE,"Res Cost"}</x:definedName>
    <x:definedName name="tomb" hidden="1">{#N/A,#N/A,FALSE,"O&amp;M by processes";#N/A,#N/A,FALSE,"Elec Act vs Bud";#N/A,#N/A,FALSE,"G&amp;A";#N/A,#N/A,FALSE,"BGS";#N/A,#N/A,FALSE,"Res Cost"}</x:definedName>
    <x:definedName name="tomc" localSheetId="21" hidden="1">{#N/A,#N/A,FALSE,"O&amp;M by processes";#N/A,#N/A,FALSE,"Elec Act vs Bud";#N/A,#N/A,FALSE,"G&amp;A";#N/A,#N/A,FALSE,"BGS";#N/A,#N/A,FALSE,"Res Cost"}</x:definedName>
    <x:definedName name="tomc" localSheetId="9" hidden="1">{#N/A,#N/A,FALSE,"O&amp;M by processes";#N/A,#N/A,FALSE,"Elec Act vs Bud";#N/A,#N/A,FALSE,"G&amp;A";#N/A,#N/A,FALSE,"BGS";#N/A,#N/A,FALSE,"Res Cost"}</x:definedName>
    <x:definedName name="tomc" localSheetId="15" hidden="1">{#N/A,#N/A,FALSE,"O&amp;M by processes";#N/A,#N/A,FALSE,"Elec Act vs Bud";#N/A,#N/A,FALSE,"G&amp;A";#N/A,#N/A,FALSE,"BGS";#N/A,#N/A,FALSE,"Res Cost"}</x:definedName>
    <x:definedName name="tomc" localSheetId="16" hidden="1">{#N/A,#N/A,FALSE,"O&amp;M by processes";#N/A,#N/A,FALSE,"Elec Act vs Bud";#N/A,#N/A,FALSE,"G&amp;A";#N/A,#N/A,FALSE,"BGS";#N/A,#N/A,FALSE,"Res Cost"}</x:definedName>
    <x:definedName name="tomc" localSheetId="14" hidden="1">{#N/A,#N/A,FALSE,"O&amp;M by processes";#N/A,#N/A,FALSE,"Elec Act vs Bud";#N/A,#N/A,FALSE,"G&amp;A";#N/A,#N/A,FALSE,"BGS";#N/A,#N/A,FALSE,"Res Cost"}</x:definedName>
    <x:definedName name="tomc" localSheetId="17" hidden="1">{#N/A,#N/A,FALSE,"O&amp;M by processes";#N/A,#N/A,FALSE,"Elec Act vs Bud";#N/A,#N/A,FALSE,"G&amp;A";#N/A,#N/A,FALSE,"BGS";#N/A,#N/A,FALSE,"Res Cost"}</x:definedName>
    <x:definedName name="tomc" localSheetId="19" hidden="1">{#N/A,#N/A,FALSE,"O&amp;M by processes";#N/A,#N/A,FALSE,"Elec Act vs Bud";#N/A,#N/A,FALSE,"G&amp;A";#N/A,#N/A,FALSE,"BGS";#N/A,#N/A,FALSE,"Res Cost"}</x:definedName>
    <x:definedName name="tomc" localSheetId="20" hidden="1">{#N/A,#N/A,FALSE,"O&amp;M by processes";#N/A,#N/A,FALSE,"Elec Act vs Bud";#N/A,#N/A,FALSE,"G&amp;A";#N/A,#N/A,FALSE,"BGS";#N/A,#N/A,FALSE,"Res Cost"}</x:definedName>
    <x:definedName name="tomc" hidden="1">{#N/A,#N/A,FALSE,"O&amp;M by processes";#N/A,#N/A,FALSE,"Elec Act vs Bud";#N/A,#N/A,FALSE,"G&amp;A";#N/A,#N/A,FALSE,"BGS";#N/A,#N/A,FALSE,"Res Cost"}</x:definedName>
    <x:definedName name="tomd" localSheetId="21" hidden="1">{#N/A,#N/A,FALSE,"O&amp;M by processes";#N/A,#N/A,FALSE,"Elec Act vs Bud";#N/A,#N/A,FALSE,"G&amp;A";#N/A,#N/A,FALSE,"BGS";#N/A,#N/A,FALSE,"Res Cost"}</x:definedName>
    <x:definedName name="tomd" localSheetId="9" hidden="1">{#N/A,#N/A,FALSE,"O&amp;M by processes";#N/A,#N/A,FALSE,"Elec Act vs Bud";#N/A,#N/A,FALSE,"G&amp;A";#N/A,#N/A,FALSE,"BGS";#N/A,#N/A,FALSE,"Res Cost"}</x:definedName>
    <x:definedName name="tomd" localSheetId="15" hidden="1">{#N/A,#N/A,FALSE,"O&amp;M by processes";#N/A,#N/A,FALSE,"Elec Act vs Bud";#N/A,#N/A,FALSE,"G&amp;A";#N/A,#N/A,FALSE,"BGS";#N/A,#N/A,FALSE,"Res Cost"}</x:definedName>
    <x:definedName name="tomd" localSheetId="16" hidden="1">{#N/A,#N/A,FALSE,"O&amp;M by processes";#N/A,#N/A,FALSE,"Elec Act vs Bud";#N/A,#N/A,FALSE,"G&amp;A";#N/A,#N/A,FALSE,"BGS";#N/A,#N/A,FALSE,"Res Cost"}</x:definedName>
    <x:definedName name="tomd" localSheetId="14" hidden="1">{#N/A,#N/A,FALSE,"O&amp;M by processes";#N/A,#N/A,FALSE,"Elec Act vs Bud";#N/A,#N/A,FALSE,"G&amp;A";#N/A,#N/A,FALSE,"BGS";#N/A,#N/A,FALSE,"Res Cost"}</x:definedName>
    <x:definedName name="tomd" localSheetId="17" hidden="1">{#N/A,#N/A,FALSE,"O&amp;M by processes";#N/A,#N/A,FALSE,"Elec Act vs Bud";#N/A,#N/A,FALSE,"G&amp;A";#N/A,#N/A,FALSE,"BGS";#N/A,#N/A,FALSE,"Res Cost"}</x:definedName>
    <x:definedName name="tomd" localSheetId="19" hidden="1">{#N/A,#N/A,FALSE,"O&amp;M by processes";#N/A,#N/A,FALSE,"Elec Act vs Bud";#N/A,#N/A,FALSE,"G&amp;A";#N/A,#N/A,FALSE,"BGS";#N/A,#N/A,FALSE,"Res Cost"}</x:definedName>
    <x:definedName name="tomd" localSheetId="20" hidden="1">{#N/A,#N/A,FALSE,"O&amp;M by processes";#N/A,#N/A,FALSE,"Elec Act vs Bud";#N/A,#N/A,FALSE,"G&amp;A";#N/A,#N/A,FALSE,"BGS";#N/A,#N/A,FALSE,"Res Cost"}</x:definedName>
    <x:definedName name="tomd" hidden="1">{#N/A,#N/A,FALSE,"O&amp;M by processes";#N/A,#N/A,FALSE,"Elec Act vs Bud";#N/A,#N/A,FALSE,"G&amp;A";#N/A,#N/A,FALSE,"BGS";#N/A,#N/A,FALSE,"Res Cost"}</x:definedName>
    <x:definedName name="tomx" localSheetId="21" hidden="1">{#N/A,#N/A,FALSE,"O&amp;M by processes";#N/A,#N/A,FALSE,"Elec Act vs Bud";#N/A,#N/A,FALSE,"G&amp;A";#N/A,#N/A,FALSE,"BGS";#N/A,#N/A,FALSE,"Res Cost"}</x:definedName>
    <x:definedName name="tomx" localSheetId="9" hidden="1">{#N/A,#N/A,FALSE,"O&amp;M by processes";#N/A,#N/A,FALSE,"Elec Act vs Bud";#N/A,#N/A,FALSE,"G&amp;A";#N/A,#N/A,FALSE,"BGS";#N/A,#N/A,FALSE,"Res Cost"}</x:definedName>
    <x:definedName name="tomx" localSheetId="15" hidden="1">{#N/A,#N/A,FALSE,"O&amp;M by processes";#N/A,#N/A,FALSE,"Elec Act vs Bud";#N/A,#N/A,FALSE,"G&amp;A";#N/A,#N/A,FALSE,"BGS";#N/A,#N/A,FALSE,"Res Cost"}</x:definedName>
    <x:definedName name="tomx" localSheetId="16" hidden="1">{#N/A,#N/A,FALSE,"O&amp;M by processes";#N/A,#N/A,FALSE,"Elec Act vs Bud";#N/A,#N/A,FALSE,"G&amp;A";#N/A,#N/A,FALSE,"BGS";#N/A,#N/A,FALSE,"Res Cost"}</x:definedName>
    <x:definedName name="tomx" localSheetId="14" hidden="1">{#N/A,#N/A,FALSE,"O&amp;M by processes";#N/A,#N/A,FALSE,"Elec Act vs Bud";#N/A,#N/A,FALSE,"G&amp;A";#N/A,#N/A,FALSE,"BGS";#N/A,#N/A,FALSE,"Res Cost"}</x:definedName>
    <x:definedName name="tomx" localSheetId="17" hidden="1">{#N/A,#N/A,FALSE,"O&amp;M by processes";#N/A,#N/A,FALSE,"Elec Act vs Bud";#N/A,#N/A,FALSE,"G&amp;A";#N/A,#N/A,FALSE,"BGS";#N/A,#N/A,FALSE,"Res Cost"}</x:definedName>
    <x:definedName name="tomx" localSheetId="19" hidden="1">{#N/A,#N/A,FALSE,"O&amp;M by processes";#N/A,#N/A,FALSE,"Elec Act vs Bud";#N/A,#N/A,FALSE,"G&amp;A";#N/A,#N/A,FALSE,"BGS";#N/A,#N/A,FALSE,"Res Cost"}</x:definedName>
    <x:definedName name="tomx" localSheetId="20" hidden="1">{#N/A,#N/A,FALSE,"O&amp;M by processes";#N/A,#N/A,FALSE,"Elec Act vs Bud";#N/A,#N/A,FALSE,"G&amp;A";#N/A,#N/A,FALSE,"BGS";#N/A,#N/A,FALSE,"Res Cost"}</x:definedName>
    <x:definedName name="tomx" hidden="1">{#N/A,#N/A,FALSE,"O&amp;M by processes";#N/A,#N/A,FALSE,"Elec Act vs Bud";#N/A,#N/A,FALSE,"G&amp;A";#N/A,#N/A,FALSE,"BGS";#N/A,#N/A,FALSE,"Res Cost"}</x:definedName>
    <x:definedName name="tomy" localSheetId="21" hidden="1">{#N/A,#N/A,FALSE,"O&amp;M by processes";#N/A,#N/A,FALSE,"Elec Act vs Bud";#N/A,#N/A,FALSE,"G&amp;A";#N/A,#N/A,FALSE,"BGS";#N/A,#N/A,FALSE,"Res Cost"}</x:definedName>
    <x:definedName name="tomy" localSheetId="9" hidden="1">{#N/A,#N/A,FALSE,"O&amp;M by processes";#N/A,#N/A,FALSE,"Elec Act vs Bud";#N/A,#N/A,FALSE,"G&amp;A";#N/A,#N/A,FALSE,"BGS";#N/A,#N/A,FALSE,"Res Cost"}</x:definedName>
    <x:definedName name="tomy" localSheetId="15" hidden="1">{#N/A,#N/A,FALSE,"O&amp;M by processes";#N/A,#N/A,FALSE,"Elec Act vs Bud";#N/A,#N/A,FALSE,"G&amp;A";#N/A,#N/A,FALSE,"BGS";#N/A,#N/A,FALSE,"Res Cost"}</x:definedName>
    <x:definedName name="tomy" localSheetId="16" hidden="1">{#N/A,#N/A,FALSE,"O&amp;M by processes";#N/A,#N/A,FALSE,"Elec Act vs Bud";#N/A,#N/A,FALSE,"G&amp;A";#N/A,#N/A,FALSE,"BGS";#N/A,#N/A,FALSE,"Res Cost"}</x:definedName>
    <x:definedName name="tomy" localSheetId="14" hidden="1">{#N/A,#N/A,FALSE,"O&amp;M by processes";#N/A,#N/A,FALSE,"Elec Act vs Bud";#N/A,#N/A,FALSE,"G&amp;A";#N/A,#N/A,FALSE,"BGS";#N/A,#N/A,FALSE,"Res Cost"}</x:definedName>
    <x:definedName name="tomy" localSheetId="17" hidden="1">{#N/A,#N/A,FALSE,"O&amp;M by processes";#N/A,#N/A,FALSE,"Elec Act vs Bud";#N/A,#N/A,FALSE,"G&amp;A";#N/A,#N/A,FALSE,"BGS";#N/A,#N/A,FALSE,"Res Cost"}</x:definedName>
    <x:definedName name="tomy" localSheetId="19" hidden="1">{#N/A,#N/A,FALSE,"O&amp;M by processes";#N/A,#N/A,FALSE,"Elec Act vs Bud";#N/A,#N/A,FALSE,"G&amp;A";#N/A,#N/A,FALSE,"BGS";#N/A,#N/A,FALSE,"Res Cost"}</x:definedName>
    <x:definedName name="tomy" localSheetId="20" hidden="1">{#N/A,#N/A,FALSE,"O&amp;M by processes";#N/A,#N/A,FALSE,"Elec Act vs Bud";#N/A,#N/A,FALSE,"G&amp;A";#N/A,#N/A,FALSE,"BGS";#N/A,#N/A,FALSE,"Res Cost"}</x:definedName>
    <x:definedName name="tomy" hidden="1">{#N/A,#N/A,FALSE,"O&amp;M by processes";#N/A,#N/A,FALSE,"Elec Act vs Bud";#N/A,#N/A,FALSE,"G&amp;A";#N/A,#N/A,FALSE,"BGS";#N/A,#N/A,FALSE,"Res Cost"}</x:definedName>
    <x:definedName name="tomz" localSheetId="21" hidden="1">{#N/A,#N/A,FALSE,"O&amp;M by processes";#N/A,#N/A,FALSE,"Elec Act vs Bud";#N/A,#N/A,FALSE,"G&amp;A";#N/A,#N/A,FALSE,"BGS";#N/A,#N/A,FALSE,"Res Cost"}</x:definedName>
    <x:definedName name="tomz" localSheetId="9" hidden="1">{#N/A,#N/A,FALSE,"O&amp;M by processes";#N/A,#N/A,FALSE,"Elec Act vs Bud";#N/A,#N/A,FALSE,"G&amp;A";#N/A,#N/A,FALSE,"BGS";#N/A,#N/A,FALSE,"Res Cost"}</x:definedName>
    <x:definedName name="tomz" localSheetId="15" hidden="1">{#N/A,#N/A,FALSE,"O&amp;M by processes";#N/A,#N/A,FALSE,"Elec Act vs Bud";#N/A,#N/A,FALSE,"G&amp;A";#N/A,#N/A,FALSE,"BGS";#N/A,#N/A,FALSE,"Res Cost"}</x:definedName>
    <x:definedName name="tomz" localSheetId="16" hidden="1">{#N/A,#N/A,FALSE,"O&amp;M by processes";#N/A,#N/A,FALSE,"Elec Act vs Bud";#N/A,#N/A,FALSE,"G&amp;A";#N/A,#N/A,FALSE,"BGS";#N/A,#N/A,FALSE,"Res Cost"}</x:definedName>
    <x:definedName name="tomz" localSheetId="14" hidden="1">{#N/A,#N/A,FALSE,"O&amp;M by processes";#N/A,#N/A,FALSE,"Elec Act vs Bud";#N/A,#N/A,FALSE,"G&amp;A";#N/A,#N/A,FALSE,"BGS";#N/A,#N/A,FALSE,"Res Cost"}</x:definedName>
    <x:definedName name="tomz" localSheetId="17" hidden="1">{#N/A,#N/A,FALSE,"O&amp;M by processes";#N/A,#N/A,FALSE,"Elec Act vs Bud";#N/A,#N/A,FALSE,"G&amp;A";#N/A,#N/A,FALSE,"BGS";#N/A,#N/A,FALSE,"Res Cost"}</x:definedName>
    <x:definedName name="tomz" localSheetId="19" hidden="1">{#N/A,#N/A,FALSE,"O&amp;M by processes";#N/A,#N/A,FALSE,"Elec Act vs Bud";#N/A,#N/A,FALSE,"G&amp;A";#N/A,#N/A,FALSE,"BGS";#N/A,#N/A,FALSE,"Res Cost"}</x:definedName>
    <x:definedName name="tomz" localSheetId="20" hidden="1">{#N/A,#N/A,FALSE,"O&amp;M by processes";#N/A,#N/A,FALSE,"Elec Act vs Bud";#N/A,#N/A,FALSE,"G&amp;A";#N/A,#N/A,FALSE,"BGS";#N/A,#N/A,FALSE,"Res Cost"}</x:definedName>
    <x:definedName name="tomz" hidden="1">{#N/A,#N/A,FALSE,"O&amp;M by processes";#N/A,#N/A,FALSE,"Elec Act vs Bud";#N/A,#N/A,FALSE,"G&amp;A";#N/A,#N/A,FALSE,"BGS";#N/A,#N/A,FALSE,"Res Cost"}</x:definedName>
    <x:definedName name="toppage">#REF!</x:definedName>
    <x:definedName name="TOT">#REF!</x:definedName>
    <x:definedName name="tot_ded" localSheetId="9">#REF!</x:definedName>
    <x:definedName name="tot_ded">#REF!</x:definedName>
    <x:definedName name="total" localSheetId="17">#REF!</x:definedName>
    <x:definedName name="total">#REF!</x:definedName>
    <x:definedName name="Total_Assets" localSheetId="17">#REF!</x:definedName>
    <x:definedName name="Total_Assets">#REF!</x:definedName>
    <x:definedName name="Total_Assets_CPM" localSheetId="17">#REF!</x:definedName>
    <x:definedName name="Total_Assets_CPM">#REF!</x:definedName>
    <x:definedName name="Total_Capitalization">#REF!</x:definedName>
    <x:definedName name="Total_Capitalization_CPM">#REF!</x:definedName>
    <x:definedName name="Total_Current_Assets">#REF!</x:definedName>
    <x:definedName name="Total_Current_Liabilities">#REF!</x:definedName>
    <x:definedName name="TOTAL_CUSTOMERS">#REF!</x:definedName>
    <x:definedName name="Total_Deferred_Liabilities">#REF!</x:definedName>
    <x:definedName name="Total_Income_Taxes">#REF!</x:definedName>
    <x:definedName name="Total_Infusion__Dividend__per_Cash_Flow">#REF!</x:definedName>
    <x:definedName name="Total_Interest_Expense_and_Other">#REF!</x:definedName>
    <x:definedName name="Total_Investments">#REF!</x:definedName>
    <x:definedName name="Total_Liabilities___Shareholder_s_Equity">#REF!</x:definedName>
    <x:definedName name="Total_Liabilities_and_Equity">#REF!</x:definedName>
    <x:definedName name="Total_Liabilities_and_Equity_CPM">#REF!</x:definedName>
    <x:definedName name="Total_Liabilities_CPM">#REF!</x:definedName>
    <x:definedName name="TOTAL_LINES">#REF!</x:definedName>
    <x:definedName name="Total_Long_Term_Capitalization">#REF!</x:definedName>
    <x:definedName name="Total_Long_Term_Debt">#REF!</x:definedName>
    <x:definedName name="Total_Long_Term_Liabilities">#REF!</x:definedName>
    <x:definedName name="Total_LT___ST_Debt_CPM">#REF!</x:definedName>
    <x:definedName name="Total_LT_and_ST_Debt_incl._Current_and_Interco.">#REF!</x:definedName>
    <x:definedName name="total_mixed" localSheetId="9">#REF!</x:definedName>
    <x:definedName name="total_mixed">#REF!</x:definedName>
    <x:definedName name="Total_Non_Utility_Expenditures" localSheetId="17">#REF!</x:definedName>
    <x:definedName name="Total_Non_Utility_Expenditures">#REF!</x:definedName>
    <x:definedName name="Total_Operating_Revenues" localSheetId="17">#REF!</x:definedName>
    <x:definedName name="Total_Operating_Revenues">#REF!</x:definedName>
    <x:definedName name="Total_Other_Assets" localSheetId="17">#REF!</x:definedName>
    <x:definedName name="Total_Other_Assets">#REF!</x:definedName>
    <x:definedName name="Total_Property_and_Equipment__net">#REF!</x:definedName>
    <x:definedName name="Total_Shareholder_s_Equity">#REF!</x:definedName>
    <x:definedName name="Total_Utility_Expenditures">#REF!</x:definedName>
    <x:definedName name="Total_Utility_Plant_Direct">#REF!</x:definedName>
    <x:definedName name="total100">#REF!</x:definedName>
    <x:definedName name="total101">#REF!</x:definedName>
    <x:definedName name="total102">#REF!</x:definedName>
    <x:definedName name="total103">#REF!</x:definedName>
    <x:definedName name="total84" localSheetId="9">#REF!</x:definedName>
    <x:definedName name="total84">#REF!</x:definedName>
    <x:definedName name="total85" localSheetId="9">#REF!</x:definedName>
    <x:definedName name="total85">#REF!</x:definedName>
    <x:definedName name="total86" localSheetId="9">#REF!</x:definedName>
    <x:definedName name="total86">#REF!</x:definedName>
    <x:definedName name="total87" localSheetId="9">#REF!</x:definedName>
    <x:definedName name="total87">#REF!</x:definedName>
    <x:definedName name="total88" localSheetId="9">#REF!</x:definedName>
    <x:definedName name="total88">#REF!</x:definedName>
    <x:definedName name="total89" localSheetId="9">#REF!</x:definedName>
    <x:definedName name="total89">#REF!</x:definedName>
    <x:definedName name="total90" localSheetId="9">#REF!</x:definedName>
    <x:definedName name="total90">#REF!</x:definedName>
    <x:definedName name="total91" localSheetId="9">#REF!</x:definedName>
    <x:definedName name="total91">#REF!</x:definedName>
    <x:definedName name="total92" localSheetId="9">#REF!</x:definedName>
    <x:definedName name="total92">#REF!</x:definedName>
    <x:definedName name="total93" localSheetId="9">#REF!</x:definedName>
    <x:definedName name="total93">#REF!</x:definedName>
    <x:definedName name="total94" localSheetId="9">#REF!</x:definedName>
    <x:definedName name="total94">#REF!</x:definedName>
    <x:definedName name="total95" localSheetId="9">#REF!</x:definedName>
    <x:definedName name="total95">#REF!</x:definedName>
    <x:definedName name="total96" localSheetId="9">#REF!</x:definedName>
    <x:definedName name="total96">#REF!</x:definedName>
    <x:definedName name="total97" localSheetId="9">#REF!</x:definedName>
    <x:definedName name="total97">#REF!</x:definedName>
    <x:definedName name="total98" localSheetId="9">#REF!</x:definedName>
    <x:definedName name="total98">#REF!</x:definedName>
    <x:definedName name="total99" localSheetId="17">#REF!</x:definedName>
    <x:definedName name="total99">#REF!</x:definedName>
    <x:definedName name="TOTALACT" localSheetId="9">#REF!</x:definedName>
    <x:definedName name="TOTALACT" localSheetId="17">#REF!</x:definedName>
    <x:definedName name="TOTALACT">#REF!</x:definedName>
    <x:definedName name="TotalAssets" localSheetId="17">#REF!</x:definedName>
    <x:definedName name="TotalAssets">#REF!</x:definedName>
    <x:definedName name="TotalCapitalization" localSheetId="17">#REF!</x:definedName>
    <x:definedName name="TotalCapitalization">#REF!</x:definedName>
    <x:definedName name="TotalCapLiab" localSheetId="17">#REF!</x:definedName>
    <x:definedName name="TotalCapLiab">#REF!</x:definedName>
    <x:definedName name="TotalCurrentAssets">#REF!</x:definedName>
    <x:definedName name="TotalCurrentLiabilities">#REF!</x:definedName>
    <x:definedName name="TotalDeferredCredits">#REF!</x:definedName>
    <x:definedName name="TotalDeferredDebits">#REF!</x:definedName>
    <x:definedName name="TotalLiabilities">#REF!</x:definedName>
    <x:definedName name="TotalStockholdersEquity">#REF!</x:definedName>
    <x:definedName name="TP" localSheetId="9">#REF!</x:definedName>
    <x:definedName name="TP">#REF!</x:definedName>
    <x:definedName name="TP_Footer_Path" localSheetId="21" hidden="1">"S:\74639\03RET\(417) 2004 Cost Projection\"</x:definedName>
    <x:definedName name="TP_Footer_Path" localSheetId="15" hidden="1">"S:\74639\03RET\(417) 2004 Cost Projection\"</x:definedName>
    <x:definedName name="TP_Footer_Path" localSheetId="14" hidden="1">"S:\74639\03RET\(417) 2004 Cost Projection\"</x:definedName>
    <x:definedName name="TP_Footer_Path" localSheetId="19" hidden="1">"S:\74639\03RET\(417) 2004 Cost Projection\"</x:definedName>
    <x:definedName name="TP_Footer_Path" localSheetId="20" hidden="1">"S:\74639\03RET\(417) 2004 Cost Projection\"</x:definedName>
    <x:definedName name="TP_Footer_Path">"S:\04291\05ret\othsys\team\disclosure\"</x:definedName>
    <x:definedName name="TP_Footer_Path1" hidden="1">"S:\74639\03RET\(852) Pension Val - OOS\Contribution Allocations\"</x:definedName>
    <x:definedName name="TP_Footer_User" localSheetId="21" hidden="1">"Mary Lou Barrios"</x:definedName>
    <x:definedName name="TP_Footer_User" localSheetId="15" hidden="1">"Mary Lou Barrios"</x:definedName>
    <x:definedName name="TP_Footer_User" localSheetId="14" hidden="1">"Mary Lou Barrios"</x:definedName>
    <x:definedName name="TP_Footer_User" localSheetId="19" hidden="1">"Mary Lou Barrios"</x:definedName>
    <x:definedName name="TP_Footer_User" localSheetId="20" hidden="1">"Mary Lou Barrios"</x:definedName>
    <x:definedName name="TP_Footer_User">"Amy Conoscenti"</x:definedName>
    <x:definedName name="TP_Footer_Version">"v3.00"</x:definedName>
    <x:definedName name="TPLT">#REF!</x:definedName>
    <x:definedName name="TPLT_ITC">#REF!</x:definedName>
    <x:definedName name="TPLTXS">#REF!</x:definedName>
    <x:definedName name="TPR_TST">#REF!</x:definedName>
    <x:definedName name="Trading___Mkting_Growth_YR_2003" localSheetId="17">#REF!</x:definedName>
    <x:definedName name="Trading___Mkting_Growth_YR_2003">#REF!</x:definedName>
    <x:definedName name="Trading___Mkting_Growth_YR_2004" localSheetId="17">#REF!</x:definedName>
    <x:definedName name="Trading___Mkting_Growth_YR_2004">#REF!</x:definedName>
    <x:definedName name="Trading___Mkting_Growth_YR_2005" localSheetId="17">#REF!</x:definedName>
    <x:definedName name="Trading___Mkting_Growth_YR_2005">#REF!</x:definedName>
    <x:definedName name="Trading___Mkting_Growth_YR_2006">#REF!</x:definedName>
    <x:definedName name="Trading___Mkting_Growth_YR_2007">#REF!</x:definedName>
    <x:definedName name="Trading___Mkting_Growth_YR_2008">#REF!</x:definedName>
    <x:definedName name="trandis">#REF!</x:definedName>
    <x:definedName name="trandiscolumn">#REF!</x:definedName>
    <x:definedName name="TRB">#REF!</x:definedName>
    <x:definedName name="TREV">#REF!</x:definedName>
    <x:definedName name="True_up">#REF!</x:definedName>
    <x:definedName name="Trueup" localSheetId="9">#REF!</x:definedName>
    <x:definedName name="Trueup" localSheetId="17">#REF!</x:definedName>
    <x:definedName name="Trueup">#REF!</x:definedName>
    <x:definedName name="TRWP_43" localSheetId="17">#REF!</x:definedName>
    <x:definedName name="TRWP_43">#REF!</x:definedName>
    <x:definedName name="TRWP16" localSheetId="17">#REF!</x:definedName>
    <x:definedName name="TRWP16">#REF!</x:definedName>
    <x:definedName name="tsgsf">"467GDHUY063FE1Q3S2Y9KSMQ8"</x:definedName>
    <x:definedName name="TWELVE">#N/A</x:definedName>
    <x:definedName name="TWO">#N/A</x:definedName>
    <x:definedName name="TX">#REF!</x:definedName>
    <x:definedName name="TXO">#REF!</x:definedName>
    <x:definedName name="TXP_TST">#REF!</x:definedName>
    <x:definedName name="TYE">#N/A</x:definedName>
    <x:definedName name="TYE_1">#N/A</x:definedName>
    <x:definedName name="TYPETextLen">#REF!</x:definedName>
    <x:definedName name="Typist" hidden="1">"b1"</x:definedName>
    <x:definedName name="tyty" localSheetId="21" hidden="1">{#N/A,#N/A,FALSE,"Monthly SAIFI";#N/A,#N/A,FALSE,"Yearly SAIFI";#N/A,#N/A,FALSE,"Monthly CAIDI";#N/A,#N/A,FALSE,"Yearly CAIDI";#N/A,#N/A,FALSE,"Monthly SAIDI";#N/A,#N/A,FALSE,"Yearly SAIDI";#N/A,#N/A,FALSE,"Monthly MAIFI";#N/A,#N/A,FALSE,"Yearly MAIFI";#N/A,#N/A,FALSE,"Monthly Cust &gt;=4 Int"}</x:definedName>
    <x:definedName name="tyty" localSheetId="9" hidden="1">{#N/A,#N/A,FALSE,"Monthly SAIFI";#N/A,#N/A,FALSE,"Yearly SAIFI";#N/A,#N/A,FALSE,"Monthly CAIDI";#N/A,#N/A,FALSE,"Yearly CAIDI";#N/A,#N/A,FALSE,"Monthly SAIDI";#N/A,#N/A,FALSE,"Yearly SAIDI";#N/A,#N/A,FALSE,"Monthly MAIFI";#N/A,#N/A,FALSE,"Yearly MAIFI";#N/A,#N/A,FALSE,"Monthly Cust &gt;=4 Int"}</x:definedName>
    <x:definedName name="tyty" localSheetId="15" hidden="1">{#N/A,#N/A,FALSE,"Monthly SAIFI";#N/A,#N/A,FALSE,"Yearly SAIFI";#N/A,#N/A,FALSE,"Monthly CAIDI";#N/A,#N/A,FALSE,"Yearly CAIDI";#N/A,#N/A,FALSE,"Monthly SAIDI";#N/A,#N/A,FALSE,"Yearly SAIDI";#N/A,#N/A,FALSE,"Monthly MAIFI";#N/A,#N/A,FALSE,"Yearly MAIFI";#N/A,#N/A,FALSE,"Monthly Cust &gt;=4 Int"}</x:definedName>
    <x:definedName name="tyty" localSheetId="16" hidden="1">{#N/A,#N/A,FALSE,"Monthly SAIFI";#N/A,#N/A,FALSE,"Yearly SAIFI";#N/A,#N/A,FALSE,"Monthly CAIDI";#N/A,#N/A,FALSE,"Yearly CAIDI";#N/A,#N/A,FALSE,"Monthly SAIDI";#N/A,#N/A,FALSE,"Yearly SAIDI";#N/A,#N/A,FALSE,"Monthly MAIFI";#N/A,#N/A,FALSE,"Yearly MAIFI";#N/A,#N/A,FALSE,"Monthly Cust &gt;=4 Int"}</x:definedName>
    <x:definedName name="tyty" localSheetId="14" hidden="1">{#N/A,#N/A,FALSE,"Monthly SAIFI";#N/A,#N/A,FALSE,"Yearly SAIFI";#N/A,#N/A,FALSE,"Monthly CAIDI";#N/A,#N/A,FALSE,"Yearly CAIDI";#N/A,#N/A,FALSE,"Monthly SAIDI";#N/A,#N/A,FALSE,"Yearly SAIDI";#N/A,#N/A,FALSE,"Monthly MAIFI";#N/A,#N/A,FALSE,"Yearly MAIFI";#N/A,#N/A,FALSE,"Monthly Cust &gt;=4 Int"}</x:definedName>
    <x:definedName name="tyty" localSheetId="17" hidden="1">{#N/A,#N/A,FALSE,"Monthly SAIFI";#N/A,#N/A,FALSE,"Yearly SAIFI";#N/A,#N/A,FALSE,"Monthly CAIDI";#N/A,#N/A,FALSE,"Yearly CAIDI";#N/A,#N/A,FALSE,"Monthly SAIDI";#N/A,#N/A,FALSE,"Yearly SAIDI";#N/A,#N/A,FALSE,"Monthly MAIFI";#N/A,#N/A,FALSE,"Yearly MAIFI";#N/A,#N/A,FALSE,"Monthly Cust &gt;=4 Int"}</x:definedName>
    <x:definedName name="tyty" hidden="1">{#N/A,#N/A,FALSE,"Monthly SAIFI";#N/A,#N/A,FALSE,"Yearly SAIFI";#N/A,#N/A,FALSE,"Monthly CAIDI";#N/A,#N/A,FALSE,"Yearly CAIDI";#N/A,#N/A,FALSE,"Monthly SAIDI";#N/A,#N/A,FALSE,"Yearly SAIDI";#N/A,#N/A,FALSE,"Monthly MAIFI";#N/A,#N/A,FALSE,"Yearly MAIFI";#N/A,#N/A,FALSE,"Monthly Cust &gt;=4 Int"}</x:definedName>
    <x:definedName name="UE_IL_EZ_parcels" localSheetId="17">#REF!</x:definedName>
    <x:definedName name="UE_IL_EZ_parcels">#REF!</x:definedName>
    <x:definedName name="Unamortized_Investment_Tax_Credit" localSheetId="17">#REF!</x:definedName>
    <x:definedName name="Unamortized_Investment_Tax_Credit">#REF!</x:definedName>
    <x:definedName name="Uncollectible" localSheetId="17">#REF!</x:definedName>
    <x:definedName name="Uncollectible">#REF!</x:definedName>
    <x:definedName name="Underground_Storage_Activity">#REF!</x:definedName>
    <x:definedName name="Underrecovery_of_Supply_Costs">#REF!</x:definedName>
    <x:definedName name="Units">#REF!</x:definedName>
    <x:definedName name="URA">#REF!</x:definedName>
    <x:definedName name="UTIL" localSheetId="17">#REF!</x:definedName>
    <x:definedName name="UTIL">#REF!</x:definedName>
    <x:definedName name="Utility_Plant_Expenditures" localSheetId="17">#REF!</x:definedName>
    <x:definedName name="Utility_Plant_Expenditures">#REF!</x:definedName>
    <x:definedName name="Utility_Plant_Retirements__input" localSheetId="17">#REF!</x:definedName>
    <x:definedName name="Utility_Plant_Retirements__input">#REF!</x:definedName>
    <x:definedName name="UTILRANGE">#REF!</x:definedName>
    <x:definedName name="v" localSheetId="9">#REF!</x:definedName>
    <x:definedName name="v">#REF!</x:definedName>
    <x:definedName name="valDate">#REF!</x:definedName>
    <x:definedName name="Value" localSheetId="9" hidden="1">{"assumptions",#N/A,FALSE,"Scenario 1";"valuation",#N/A,FALSE,"Scenario 1"}</x:definedName>
    <x:definedName name="Value" localSheetId="17" hidden="1">{"assumptions",#N/A,FALSE,"Scenario 1";"valuation",#N/A,FALSE,"Scenario 1"}</x:definedName>
    <x:definedName name="Value" hidden="1">{"assumptions",#N/A,FALSE,"Scenario 1";"valuation",#N/A,FALSE,"Scenario 1"}</x:definedName>
    <x:definedName name="vcbcvbcv" localSheetId="21" hidden="1">{#N/A,#N/A,FALSE,"Monthly SAIFI";#N/A,#N/A,FALSE,"Yearly SAIFI";#N/A,#N/A,FALSE,"Monthly CAIDI";#N/A,#N/A,FALSE,"Yearly CAIDI";#N/A,#N/A,FALSE,"Monthly SAIDI";#N/A,#N/A,FALSE,"Yearly SAIDI";#N/A,#N/A,FALSE,"Monthly MAIFI";#N/A,#N/A,FALSE,"Yearly MAIFI";#N/A,#N/A,FALSE,"Monthly Cust &gt;=4 Int"}</x:definedName>
    <x:definedName name="vcbcvbcv" localSheetId="9" hidden="1">{#N/A,#N/A,FALSE,"Monthly SAIFI";#N/A,#N/A,FALSE,"Yearly SAIFI";#N/A,#N/A,FALSE,"Monthly CAIDI";#N/A,#N/A,FALSE,"Yearly CAIDI";#N/A,#N/A,FALSE,"Monthly SAIDI";#N/A,#N/A,FALSE,"Yearly SAIDI";#N/A,#N/A,FALSE,"Monthly MAIFI";#N/A,#N/A,FALSE,"Yearly MAIFI";#N/A,#N/A,FALSE,"Monthly Cust &gt;=4 Int"}</x:definedName>
    <x:definedName name="vcbcvbcv" localSheetId="15" hidden="1">{#N/A,#N/A,FALSE,"Monthly SAIFI";#N/A,#N/A,FALSE,"Yearly SAIFI";#N/A,#N/A,FALSE,"Monthly CAIDI";#N/A,#N/A,FALSE,"Yearly CAIDI";#N/A,#N/A,FALSE,"Monthly SAIDI";#N/A,#N/A,FALSE,"Yearly SAIDI";#N/A,#N/A,FALSE,"Monthly MAIFI";#N/A,#N/A,FALSE,"Yearly MAIFI";#N/A,#N/A,FALSE,"Monthly Cust &gt;=4 Int"}</x:definedName>
    <x:definedName name="vcbcvbcv" localSheetId="16" hidden="1">{#N/A,#N/A,FALSE,"Monthly SAIFI";#N/A,#N/A,FALSE,"Yearly SAIFI";#N/A,#N/A,FALSE,"Monthly CAIDI";#N/A,#N/A,FALSE,"Yearly CAIDI";#N/A,#N/A,FALSE,"Monthly SAIDI";#N/A,#N/A,FALSE,"Yearly SAIDI";#N/A,#N/A,FALSE,"Monthly MAIFI";#N/A,#N/A,FALSE,"Yearly MAIFI";#N/A,#N/A,FALSE,"Monthly Cust &gt;=4 Int"}</x:definedName>
    <x:definedName name="vcbcvbcv" localSheetId="14" hidden="1">{#N/A,#N/A,FALSE,"Monthly SAIFI";#N/A,#N/A,FALSE,"Yearly SAIFI";#N/A,#N/A,FALSE,"Monthly CAIDI";#N/A,#N/A,FALSE,"Yearly CAIDI";#N/A,#N/A,FALSE,"Monthly SAIDI";#N/A,#N/A,FALSE,"Yearly SAIDI";#N/A,#N/A,FALSE,"Monthly MAIFI";#N/A,#N/A,FALSE,"Yearly MAIFI";#N/A,#N/A,FALSE,"Monthly Cust &gt;=4 Int"}</x:definedName>
    <x:definedName name="vcbcvbcv" localSheetId="17" hidden="1">{#N/A,#N/A,FALSE,"Monthly SAIFI";#N/A,#N/A,FALSE,"Yearly SAIFI";#N/A,#N/A,FALSE,"Monthly CAIDI";#N/A,#N/A,FALSE,"Yearly CAIDI";#N/A,#N/A,FALSE,"Monthly SAIDI";#N/A,#N/A,FALSE,"Yearly SAIDI";#N/A,#N/A,FALSE,"Monthly MAIFI";#N/A,#N/A,FALSE,"Yearly MAIFI";#N/A,#N/A,FALSE,"Monthly Cust &gt;=4 Int"}</x:definedName>
    <x:definedName name="vcbcvbcv" hidden="1">{#N/A,#N/A,FALSE,"Monthly SAIFI";#N/A,#N/A,FALSE,"Yearly SAIFI";#N/A,#N/A,FALSE,"Monthly CAIDI";#N/A,#N/A,FALSE,"Yearly CAIDI";#N/A,#N/A,FALSE,"Monthly SAIDI";#N/A,#N/A,FALSE,"Yearly SAIDI";#N/A,#N/A,FALSE,"Monthly MAIFI";#N/A,#N/A,FALSE,"Yearly MAIFI";#N/A,#N/A,FALSE,"Monthly Cust &gt;=4 Int"}</x:definedName>
    <x:definedName name="Vector_Pipeline" localSheetId="17">#REF!</x:definedName>
    <x:definedName name="Vector_Pipeline">#REF!</x:definedName>
    <x:definedName name="Vector_Pipeline_YR_2005" localSheetId="17">#REF!</x:definedName>
    <x:definedName name="Vector_Pipeline_YR_2005">#REF!</x:definedName>
    <x:definedName name="Vector_Pipeline_YR_2006" localSheetId="17">#REF!</x:definedName>
    <x:definedName name="Vector_Pipeline_YR_2006">#REF!</x:definedName>
    <x:definedName name="Vector_Pipeline_YR_2007">#REF!</x:definedName>
    <x:definedName name="Vector_Pipeline_YR_2008">#REF!</x:definedName>
    <x:definedName name="Version" localSheetId="21" hidden="1">"a1"</x:definedName>
    <x:definedName name="Version" localSheetId="15" hidden="1">"a1"</x:definedName>
    <x:definedName name="Version" localSheetId="14" hidden="1">"a1"</x:definedName>
    <x:definedName name="Version" localSheetId="19" hidden="1">"a1"</x:definedName>
    <x:definedName name="Version" localSheetId="20" hidden="1">"a1"</x:definedName>
    <x:definedName name="version">#REF!</x:definedName>
    <x:definedName name="VSPAE">#REF!</x:definedName>
    <x:definedName name="VSPRB">#REF!</x:definedName>
    <x:definedName name="WATERACT" localSheetId="9">#REF!</x:definedName>
    <x:definedName name="WATERACT">#REF!</x:definedName>
    <x:definedName name="WCCGCR2">#REF!</x:definedName>
    <x:definedName name="we" localSheetId="9">{"'Metretek HTML'!$A$7:$W$42"}</x:definedName>
    <x:definedName name="we" localSheetId="15">{"'Metretek HTML'!$A$7:$W$42"}</x:definedName>
    <x:definedName name="we" localSheetId="16">{"'Metretek HTML'!$A$7:$W$42"}</x:definedName>
    <x:definedName name="we" localSheetId="17">{"'Metretek HTML'!$A$7:$W$42"}</x:definedName>
    <x:definedName name="we">{"'Metretek HTML'!$A$7:$W$42"}</x:definedName>
    <x:definedName name="WELL_HEAD_ESTIMATES">#REF!</x:definedName>
    <x:definedName name="wer" localSheetId="21" hidden="1">{#N/A,#N/A,FALSE,"Monthly SAIFI";#N/A,#N/A,FALSE,"Yearly SAIFI";#N/A,#N/A,FALSE,"Monthly CAIDI";#N/A,#N/A,FALSE,"Yearly CAIDI";#N/A,#N/A,FALSE,"Monthly SAIDI";#N/A,#N/A,FALSE,"Yearly SAIDI";#N/A,#N/A,FALSE,"Monthly MAIFI";#N/A,#N/A,FALSE,"Yearly MAIFI";#N/A,#N/A,FALSE,"Monthly Cust &gt;=4 Int"}</x:definedName>
    <x:definedName name="wer" localSheetId="9" hidden="1">{#N/A,#N/A,FALSE,"Monthly SAIFI";#N/A,#N/A,FALSE,"Yearly SAIFI";#N/A,#N/A,FALSE,"Monthly CAIDI";#N/A,#N/A,FALSE,"Yearly CAIDI";#N/A,#N/A,FALSE,"Monthly SAIDI";#N/A,#N/A,FALSE,"Yearly SAIDI";#N/A,#N/A,FALSE,"Monthly MAIFI";#N/A,#N/A,FALSE,"Yearly MAIFI";#N/A,#N/A,FALSE,"Monthly Cust &gt;=4 Int"}</x:definedName>
    <x:definedName name="wer" localSheetId="15" hidden="1">{#N/A,#N/A,FALSE,"Monthly SAIFI";#N/A,#N/A,FALSE,"Yearly SAIFI";#N/A,#N/A,FALSE,"Monthly CAIDI";#N/A,#N/A,FALSE,"Yearly CAIDI";#N/A,#N/A,FALSE,"Monthly SAIDI";#N/A,#N/A,FALSE,"Yearly SAIDI";#N/A,#N/A,FALSE,"Monthly MAIFI";#N/A,#N/A,FALSE,"Yearly MAIFI";#N/A,#N/A,FALSE,"Monthly Cust &gt;=4 Int"}</x:definedName>
    <x:definedName name="wer" localSheetId="16" hidden="1">{#N/A,#N/A,FALSE,"Monthly SAIFI";#N/A,#N/A,FALSE,"Yearly SAIFI";#N/A,#N/A,FALSE,"Monthly CAIDI";#N/A,#N/A,FALSE,"Yearly CAIDI";#N/A,#N/A,FALSE,"Monthly SAIDI";#N/A,#N/A,FALSE,"Yearly SAIDI";#N/A,#N/A,FALSE,"Monthly MAIFI";#N/A,#N/A,FALSE,"Yearly MAIFI";#N/A,#N/A,FALSE,"Monthly Cust &gt;=4 Int"}</x:definedName>
    <x:definedName name="wer" localSheetId="14" hidden="1">{#N/A,#N/A,FALSE,"Monthly SAIFI";#N/A,#N/A,FALSE,"Yearly SAIFI";#N/A,#N/A,FALSE,"Monthly CAIDI";#N/A,#N/A,FALSE,"Yearly CAIDI";#N/A,#N/A,FALSE,"Monthly SAIDI";#N/A,#N/A,FALSE,"Yearly SAIDI";#N/A,#N/A,FALSE,"Monthly MAIFI";#N/A,#N/A,FALSE,"Yearly MAIFI";#N/A,#N/A,FALSE,"Monthly Cust &gt;=4 Int"}</x:definedName>
    <x:definedName name="wer" localSheetId="17" hidden="1">{#N/A,#N/A,FALSE,"Monthly SAIFI";#N/A,#N/A,FALSE,"Yearly SAIFI";#N/A,#N/A,FALSE,"Monthly CAIDI";#N/A,#N/A,FALSE,"Yearly CAIDI";#N/A,#N/A,FALSE,"Monthly SAIDI";#N/A,#N/A,FALSE,"Yearly SAIDI";#N/A,#N/A,FALSE,"Monthly MAIFI";#N/A,#N/A,FALSE,"Yearly MAIFI";#N/A,#N/A,FALSE,"Monthly Cust &gt;=4 Int"}</x:definedName>
    <x:definedName name="wer" hidden="1">{#N/A,#N/A,FALSE,"Monthly SAIFI";#N/A,#N/A,FALSE,"Yearly SAIFI";#N/A,#N/A,FALSE,"Monthly CAIDI";#N/A,#N/A,FALSE,"Yearly CAIDI";#N/A,#N/A,FALSE,"Monthly SAIDI";#N/A,#N/A,FALSE,"Yearly SAIDI";#N/A,#N/A,FALSE,"Monthly MAIFI";#N/A,#N/A,FALSE,"Yearly MAIFI";#N/A,#N/A,FALSE,"Monthly Cust &gt;=4 Int"}</x:definedName>
    <x:definedName name="WFTSR">#REF!</x:definedName>
    <x:definedName name="wh" localSheetId="21" hidden="1">{#N/A,#N/A,FALSE,"O&amp;M by processes";#N/A,#N/A,FALSE,"Elec Act vs Bud";#N/A,#N/A,FALSE,"G&amp;A";#N/A,#N/A,FALSE,"BGS";#N/A,#N/A,FALSE,"Res Cost"}</x:definedName>
    <x:definedName name="wh" localSheetId="9" hidden="1">{#N/A,#N/A,FALSE,"O&amp;M by processes";#N/A,#N/A,FALSE,"Elec Act vs Bud";#N/A,#N/A,FALSE,"G&amp;A";#N/A,#N/A,FALSE,"BGS";#N/A,#N/A,FALSE,"Res Cost"}</x:definedName>
    <x:definedName name="wh" localSheetId="15" hidden="1">{#N/A,#N/A,FALSE,"O&amp;M by processes";#N/A,#N/A,FALSE,"Elec Act vs Bud";#N/A,#N/A,FALSE,"G&amp;A";#N/A,#N/A,FALSE,"BGS";#N/A,#N/A,FALSE,"Res Cost"}</x:definedName>
    <x:definedName name="wh" localSheetId="16" hidden="1">{#N/A,#N/A,FALSE,"O&amp;M by processes";#N/A,#N/A,FALSE,"Elec Act vs Bud";#N/A,#N/A,FALSE,"G&amp;A";#N/A,#N/A,FALSE,"BGS";#N/A,#N/A,FALSE,"Res Cost"}</x:definedName>
    <x:definedName name="wh" localSheetId="14" hidden="1">{#N/A,#N/A,FALSE,"O&amp;M by processes";#N/A,#N/A,FALSE,"Elec Act vs Bud";#N/A,#N/A,FALSE,"G&amp;A";#N/A,#N/A,FALSE,"BGS";#N/A,#N/A,FALSE,"Res Cost"}</x:definedName>
    <x:definedName name="wh" localSheetId="17" hidden="1">{#N/A,#N/A,FALSE,"O&amp;M by processes";#N/A,#N/A,FALSE,"Elec Act vs Bud";#N/A,#N/A,FALSE,"G&amp;A";#N/A,#N/A,FALSE,"BGS";#N/A,#N/A,FALSE,"Res Cost"}</x:definedName>
    <x:definedName name="wh" localSheetId="19" hidden="1">{#N/A,#N/A,FALSE,"O&amp;M by processes";#N/A,#N/A,FALSE,"Elec Act vs Bud";#N/A,#N/A,FALSE,"G&amp;A";#N/A,#N/A,FALSE,"BGS";#N/A,#N/A,FALSE,"Res Cost"}</x:definedName>
    <x:definedName name="wh" localSheetId="20" hidden="1">{#N/A,#N/A,FALSE,"O&amp;M by processes";#N/A,#N/A,FALSE,"Elec Act vs Bud";#N/A,#N/A,FALSE,"G&amp;A";#N/A,#N/A,FALSE,"BGS";#N/A,#N/A,FALSE,"Res Cost"}</x:definedName>
    <x:definedName name="wh" hidden="1">{#N/A,#N/A,FALSE,"O&amp;M by processes";#N/A,#N/A,FALSE,"Elec Act vs Bud";#N/A,#N/A,FALSE,"G&amp;A";#N/A,#N/A,FALSE,"BGS";#N/A,#N/A,FALSE,"Res Cost"}</x:definedName>
    <x:definedName name="what" localSheetId="21" hidden="1">{#N/A,#N/A,FALSE,"O&amp;M by processes";#N/A,#N/A,FALSE,"Elec Act vs Bud";#N/A,#N/A,FALSE,"G&amp;A";#N/A,#N/A,FALSE,"BGS";#N/A,#N/A,FALSE,"Res Cost"}</x:definedName>
    <x:definedName name="what" localSheetId="9" hidden="1">{#N/A,#N/A,FALSE,"O&amp;M by processes";#N/A,#N/A,FALSE,"Elec Act vs Bud";#N/A,#N/A,FALSE,"G&amp;A";#N/A,#N/A,FALSE,"BGS";#N/A,#N/A,FALSE,"Res Cost"}</x:definedName>
    <x:definedName name="what" localSheetId="15" hidden="1">{#N/A,#N/A,FALSE,"O&amp;M by processes";#N/A,#N/A,FALSE,"Elec Act vs Bud";#N/A,#N/A,FALSE,"G&amp;A";#N/A,#N/A,FALSE,"BGS";#N/A,#N/A,FALSE,"Res Cost"}</x:definedName>
    <x:definedName name="what" localSheetId="16" hidden="1">{#N/A,#N/A,FALSE,"O&amp;M by processes";#N/A,#N/A,FALSE,"Elec Act vs Bud";#N/A,#N/A,FALSE,"G&amp;A";#N/A,#N/A,FALSE,"BGS";#N/A,#N/A,FALSE,"Res Cost"}</x:definedName>
    <x:definedName name="what" localSheetId="14" hidden="1">{#N/A,#N/A,FALSE,"O&amp;M by processes";#N/A,#N/A,FALSE,"Elec Act vs Bud";#N/A,#N/A,FALSE,"G&amp;A";#N/A,#N/A,FALSE,"BGS";#N/A,#N/A,FALSE,"Res Cost"}</x:definedName>
    <x:definedName name="what" localSheetId="17" hidden="1">{#N/A,#N/A,FALSE,"O&amp;M by processes";#N/A,#N/A,FALSE,"Elec Act vs Bud";#N/A,#N/A,FALSE,"G&amp;A";#N/A,#N/A,FALSE,"BGS";#N/A,#N/A,FALSE,"Res Cost"}</x:definedName>
    <x:definedName name="what" localSheetId="19" hidden="1">{#N/A,#N/A,FALSE,"O&amp;M by processes";#N/A,#N/A,FALSE,"Elec Act vs Bud";#N/A,#N/A,FALSE,"G&amp;A";#N/A,#N/A,FALSE,"BGS";#N/A,#N/A,FALSE,"Res Cost"}</x:definedName>
    <x:definedName name="what" localSheetId="20" hidden="1">{#N/A,#N/A,FALSE,"O&amp;M by processes";#N/A,#N/A,FALSE,"Elec Act vs Bud";#N/A,#N/A,FALSE,"G&amp;A";#N/A,#N/A,FALSE,"BGS";#N/A,#N/A,FALSE,"Res Cost"}</x:definedName>
    <x:definedName name="what" hidden="1">{#N/A,#N/A,FALSE,"O&amp;M by processes";#N/A,#N/A,FALSE,"Elec Act vs Bud";#N/A,#N/A,FALSE,"G&amp;A";#N/A,#N/A,FALSE,"BGS";#N/A,#N/A,FALSE,"Res Cost"}</x:definedName>
    <x:definedName name="Whatwhat" localSheetId="21" hidden="1">{#N/A,#N/A,FALSE,"O&amp;M by processes";#N/A,#N/A,FALSE,"Elec Act vs Bud";#N/A,#N/A,FALSE,"G&amp;A";#N/A,#N/A,FALSE,"BGS";#N/A,#N/A,FALSE,"Res Cost"}</x:definedName>
    <x:definedName name="Whatwhat" localSheetId="9" hidden="1">{#N/A,#N/A,FALSE,"O&amp;M by processes";#N/A,#N/A,FALSE,"Elec Act vs Bud";#N/A,#N/A,FALSE,"G&amp;A";#N/A,#N/A,FALSE,"BGS";#N/A,#N/A,FALSE,"Res Cost"}</x:definedName>
    <x:definedName name="Whatwhat" localSheetId="15" hidden="1">{#N/A,#N/A,FALSE,"O&amp;M by processes";#N/A,#N/A,FALSE,"Elec Act vs Bud";#N/A,#N/A,FALSE,"G&amp;A";#N/A,#N/A,FALSE,"BGS";#N/A,#N/A,FALSE,"Res Cost"}</x:definedName>
    <x:definedName name="Whatwhat" localSheetId="16" hidden="1">{#N/A,#N/A,FALSE,"O&amp;M by processes";#N/A,#N/A,FALSE,"Elec Act vs Bud";#N/A,#N/A,FALSE,"G&amp;A";#N/A,#N/A,FALSE,"BGS";#N/A,#N/A,FALSE,"Res Cost"}</x:definedName>
    <x:definedName name="Whatwhat" localSheetId="14" hidden="1">{#N/A,#N/A,FALSE,"O&amp;M by processes";#N/A,#N/A,FALSE,"Elec Act vs Bud";#N/A,#N/A,FALSE,"G&amp;A";#N/A,#N/A,FALSE,"BGS";#N/A,#N/A,FALSE,"Res Cost"}</x:definedName>
    <x:definedName name="Whatwhat" localSheetId="17" hidden="1">{#N/A,#N/A,FALSE,"O&amp;M by processes";#N/A,#N/A,FALSE,"Elec Act vs Bud";#N/A,#N/A,FALSE,"G&amp;A";#N/A,#N/A,FALSE,"BGS";#N/A,#N/A,FALSE,"Res Cost"}</x:definedName>
    <x:definedName name="Whatwhat" localSheetId="19" hidden="1">{#N/A,#N/A,FALSE,"O&amp;M by processes";#N/A,#N/A,FALSE,"Elec Act vs Bud";#N/A,#N/A,FALSE,"G&amp;A";#N/A,#N/A,FALSE,"BGS";#N/A,#N/A,FALSE,"Res Cost"}</x:definedName>
    <x:definedName name="Whatwhat" localSheetId="20" hidden="1">{#N/A,#N/A,FALSE,"O&amp;M by processes";#N/A,#N/A,FALSE,"Elec Act vs Bud";#N/A,#N/A,FALSE,"G&amp;A";#N/A,#N/A,FALSE,"BGS";#N/A,#N/A,FALSE,"Res Cost"}</x:definedName>
    <x:definedName name="Whatwhat" hidden="1">{#N/A,#N/A,FALSE,"O&amp;M by processes";#N/A,#N/A,FALSE,"Elec Act vs Bud";#N/A,#N/A,FALSE,"G&amp;A";#N/A,#N/A,FALSE,"BGS";#N/A,#N/A,FALSE,"Res Cost"}</x:definedName>
    <x:definedName name="who" localSheetId="21" hidden="1">{#N/A,#N/A,FALSE,"O&amp;M by processes";#N/A,#N/A,FALSE,"Elec Act vs Bud";#N/A,#N/A,FALSE,"G&amp;A";#N/A,#N/A,FALSE,"BGS";#N/A,#N/A,FALSE,"Res Cost"}</x:definedName>
    <x:definedName name="who" localSheetId="9" hidden="1">{#N/A,#N/A,FALSE,"O&amp;M by processes";#N/A,#N/A,FALSE,"Elec Act vs Bud";#N/A,#N/A,FALSE,"G&amp;A";#N/A,#N/A,FALSE,"BGS";#N/A,#N/A,FALSE,"Res Cost"}</x:definedName>
    <x:definedName name="who" localSheetId="15" hidden="1">{#N/A,#N/A,FALSE,"O&amp;M by processes";#N/A,#N/A,FALSE,"Elec Act vs Bud";#N/A,#N/A,FALSE,"G&amp;A";#N/A,#N/A,FALSE,"BGS";#N/A,#N/A,FALSE,"Res Cost"}</x:definedName>
    <x:definedName name="who" localSheetId="16" hidden="1">{#N/A,#N/A,FALSE,"O&amp;M by processes";#N/A,#N/A,FALSE,"Elec Act vs Bud";#N/A,#N/A,FALSE,"G&amp;A";#N/A,#N/A,FALSE,"BGS";#N/A,#N/A,FALSE,"Res Cost"}</x:definedName>
    <x:definedName name="who" localSheetId="14" hidden="1">{#N/A,#N/A,FALSE,"O&amp;M by processes";#N/A,#N/A,FALSE,"Elec Act vs Bud";#N/A,#N/A,FALSE,"G&amp;A";#N/A,#N/A,FALSE,"BGS";#N/A,#N/A,FALSE,"Res Cost"}</x:definedName>
    <x:definedName name="who" localSheetId="17" hidden="1">{#N/A,#N/A,FALSE,"O&amp;M by processes";#N/A,#N/A,FALSE,"Elec Act vs Bud";#N/A,#N/A,FALSE,"G&amp;A";#N/A,#N/A,FALSE,"BGS";#N/A,#N/A,FALSE,"Res Cost"}</x:definedName>
    <x:definedName name="who" localSheetId="19" hidden="1">{#N/A,#N/A,FALSE,"O&amp;M by processes";#N/A,#N/A,FALSE,"Elec Act vs Bud";#N/A,#N/A,FALSE,"G&amp;A";#N/A,#N/A,FALSE,"BGS";#N/A,#N/A,FALSE,"Res Cost"}</x:definedName>
    <x:definedName name="who" localSheetId="20" hidden="1">{#N/A,#N/A,FALSE,"O&amp;M by processes";#N/A,#N/A,FALSE,"Elec Act vs Bud";#N/A,#N/A,FALSE,"G&amp;A";#N/A,#N/A,FALSE,"BGS";#N/A,#N/A,FALSE,"Res Cost"}</x:definedName>
    <x:definedName name="who" hidden="1">{#N/A,#N/A,FALSE,"O&amp;M by processes";#N/A,#N/A,FALSE,"Elec Act vs Bud";#N/A,#N/A,FALSE,"G&amp;A";#N/A,#N/A,FALSE,"BGS";#N/A,#N/A,FALSE,"Res Cost"}</x:definedName>
    <x:definedName name="whowho" localSheetId="21" hidden="1">{#N/A,#N/A,FALSE,"O&amp;M by processes";#N/A,#N/A,FALSE,"Elec Act vs Bud";#N/A,#N/A,FALSE,"G&amp;A";#N/A,#N/A,FALSE,"BGS";#N/A,#N/A,FALSE,"Res Cost"}</x:definedName>
    <x:definedName name="whowho" localSheetId="9" hidden="1">{#N/A,#N/A,FALSE,"O&amp;M by processes";#N/A,#N/A,FALSE,"Elec Act vs Bud";#N/A,#N/A,FALSE,"G&amp;A";#N/A,#N/A,FALSE,"BGS";#N/A,#N/A,FALSE,"Res Cost"}</x:definedName>
    <x:definedName name="whowho" localSheetId="15" hidden="1">{#N/A,#N/A,FALSE,"O&amp;M by processes";#N/A,#N/A,FALSE,"Elec Act vs Bud";#N/A,#N/A,FALSE,"G&amp;A";#N/A,#N/A,FALSE,"BGS";#N/A,#N/A,FALSE,"Res Cost"}</x:definedName>
    <x:definedName name="whowho" localSheetId="16" hidden="1">{#N/A,#N/A,FALSE,"O&amp;M by processes";#N/A,#N/A,FALSE,"Elec Act vs Bud";#N/A,#N/A,FALSE,"G&amp;A";#N/A,#N/A,FALSE,"BGS";#N/A,#N/A,FALSE,"Res Cost"}</x:definedName>
    <x:definedName name="whowho" localSheetId="14" hidden="1">{#N/A,#N/A,FALSE,"O&amp;M by processes";#N/A,#N/A,FALSE,"Elec Act vs Bud";#N/A,#N/A,FALSE,"G&amp;A";#N/A,#N/A,FALSE,"BGS";#N/A,#N/A,FALSE,"Res Cost"}</x:definedName>
    <x:definedName name="whowho" localSheetId="17" hidden="1">{#N/A,#N/A,FALSE,"O&amp;M by processes";#N/A,#N/A,FALSE,"Elec Act vs Bud";#N/A,#N/A,FALSE,"G&amp;A";#N/A,#N/A,FALSE,"BGS";#N/A,#N/A,FALSE,"Res Cost"}</x:definedName>
    <x:definedName name="whowho" localSheetId="19" hidden="1">{#N/A,#N/A,FALSE,"O&amp;M by processes";#N/A,#N/A,FALSE,"Elec Act vs Bud";#N/A,#N/A,FALSE,"G&amp;A";#N/A,#N/A,FALSE,"BGS";#N/A,#N/A,FALSE,"Res Cost"}</x:definedName>
    <x:definedName name="whowho" localSheetId="20" hidden="1">{#N/A,#N/A,FALSE,"O&amp;M by processes";#N/A,#N/A,FALSE,"Elec Act vs Bud";#N/A,#N/A,FALSE,"G&amp;A";#N/A,#N/A,FALSE,"BGS";#N/A,#N/A,FALSE,"Res Cost"}</x:definedName>
    <x:definedName name="whowho" hidden="1">{#N/A,#N/A,FALSE,"O&amp;M by processes";#N/A,#N/A,FALSE,"Elec Act vs Bud";#N/A,#N/A,FALSE,"G&amp;A";#N/A,#N/A,FALSE,"BGS";#N/A,#N/A,FALSE,"Res Cost"}</x:definedName>
    <x:definedName name="whwh" localSheetId="21" hidden="1">{#N/A,#N/A,FALSE,"O&amp;M by processes";#N/A,#N/A,FALSE,"Elec Act vs Bud";#N/A,#N/A,FALSE,"G&amp;A";#N/A,#N/A,FALSE,"BGS";#N/A,#N/A,FALSE,"Res Cost"}</x:definedName>
    <x:definedName name="whwh" localSheetId="9" hidden="1">{#N/A,#N/A,FALSE,"O&amp;M by processes";#N/A,#N/A,FALSE,"Elec Act vs Bud";#N/A,#N/A,FALSE,"G&amp;A";#N/A,#N/A,FALSE,"BGS";#N/A,#N/A,FALSE,"Res Cost"}</x:definedName>
    <x:definedName name="whwh" localSheetId="15" hidden="1">{#N/A,#N/A,FALSE,"O&amp;M by processes";#N/A,#N/A,FALSE,"Elec Act vs Bud";#N/A,#N/A,FALSE,"G&amp;A";#N/A,#N/A,FALSE,"BGS";#N/A,#N/A,FALSE,"Res Cost"}</x:definedName>
    <x:definedName name="whwh" localSheetId="16" hidden="1">{#N/A,#N/A,FALSE,"O&amp;M by processes";#N/A,#N/A,FALSE,"Elec Act vs Bud";#N/A,#N/A,FALSE,"G&amp;A";#N/A,#N/A,FALSE,"BGS";#N/A,#N/A,FALSE,"Res Cost"}</x:definedName>
    <x:definedName name="whwh" localSheetId="14" hidden="1">{#N/A,#N/A,FALSE,"O&amp;M by processes";#N/A,#N/A,FALSE,"Elec Act vs Bud";#N/A,#N/A,FALSE,"G&amp;A";#N/A,#N/A,FALSE,"BGS";#N/A,#N/A,FALSE,"Res Cost"}</x:definedName>
    <x:definedName name="whwh" localSheetId="17" hidden="1">{#N/A,#N/A,FALSE,"O&amp;M by processes";#N/A,#N/A,FALSE,"Elec Act vs Bud";#N/A,#N/A,FALSE,"G&amp;A";#N/A,#N/A,FALSE,"BGS";#N/A,#N/A,FALSE,"Res Cost"}</x:definedName>
    <x:definedName name="whwh" localSheetId="19" hidden="1">{#N/A,#N/A,FALSE,"O&amp;M by processes";#N/A,#N/A,FALSE,"Elec Act vs Bud";#N/A,#N/A,FALSE,"G&amp;A";#N/A,#N/A,FALSE,"BGS";#N/A,#N/A,FALSE,"Res Cost"}</x:definedName>
    <x:definedName name="whwh" localSheetId="20" hidden="1">{#N/A,#N/A,FALSE,"O&amp;M by processes";#N/A,#N/A,FALSE,"Elec Act vs Bud";#N/A,#N/A,FALSE,"G&amp;A";#N/A,#N/A,FALSE,"BGS";#N/A,#N/A,FALSE,"Res Cost"}</x:definedName>
    <x:definedName name="whwh" hidden="1">{#N/A,#N/A,FALSE,"O&amp;M by processes";#N/A,#N/A,FALSE,"Elec Act vs Bud";#N/A,#N/A,FALSE,"G&amp;A";#N/A,#N/A,FALSE,"BGS";#N/A,#N/A,FALSE,"Res Cost"}</x:definedName>
    <x:definedName name="why" localSheetId="21" hidden="1">{#N/A,#N/A,FALSE,"O&amp;M by processes";#N/A,#N/A,FALSE,"Elec Act vs Bud";#N/A,#N/A,FALSE,"G&amp;A";#N/A,#N/A,FALSE,"BGS";#N/A,#N/A,FALSE,"Res Cost"}</x:definedName>
    <x:definedName name="why" localSheetId="9" hidden="1">{#N/A,#N/A,FALSE,"O&amp;M by processes";#N/A,#N/A,FALSE,"Elec Act vs Bud";#N/A,#N/A,FALSE,"G&amp;A";#N/A,#N/A,FALSE,"BGS";#N/A,#N/A,FALSE,"Res Cost"}</x:definedName>
    <x:definedName name="why" localSheetId="15" hidden="1">{#N/A,#N/A,FALSE,"O&amp;M by processes";#N/A,#N/A,FALSE,"Elec Act vs Bud";#N/A,#N/A,FALSE,"G&amp;A";#N/A,#N/A,FALSE,"BGS";#N/A,#N/A,FALSE,"Res Cost"}</x:definedName>
    <x:definedName name="why" localSheetId="16" hidden="1">{#N/A,#N/A,FALSE,"O&amp;M by processes";#N/A,#N/A,FALSE,"Elec Act vs Bud";#N/A,#N/A,FALSE,"G&amp;A";#N/A,#N/A,FALSE,"BGS";#N/A,#N/A,FALSE,"Res Cost"}</x:definedName>
    <x:definedName name="why" localSheetId="14" hidden="1">{#N/A,#N/A,FALSE,"O&amp;M by processes";#N/A,#N/A,FALSE,"Elec Act vs Bud";#N/A,#N/A,FALSE,"G&amp;A";#N/A,#N/A,FALSE,"BGS";#N/A,#N/A,FALSE,"Res Cost"}</x:definedName>
    <x:definedName name="why" localSheetId="17" hidden="1">{#N/A,#N/A,FALSE,"O&amp;M by processes";#N/A,#N/A,FALSE,"Elec Act vs Bud";#N/A,#N/A,FALSE,"G&amp;A";#N/A,#N/A,FALSE,"BGS";#N/A,#N/A,FALSE,"Res Cost"}</x:definedName>
    <x:definedName name="why" localSheetId="19" hidden="1">{#N/A,#N/A,FALSE,"O&amp;M by processes";#N/A,#N/A,FALSE,"Elec Act vs Bud";#N/A,#N/A,FALSE,"G&amp;A";#N/A,#N/A,FALSE,"BGS";#N/A,#N/A,FALSE,"Res Cost"}</x:definedName>
    <x:definedName name="why" localSheetId="20" hidden="1">{#N/A,#N/A,FALSE,"O&amp;M by processes";#N/A,#N/A,FALSE,"Elec Act vs Bud";#N/A,#N/A,FALSE,"G&amp;A";#N/A,#N/A,FALSE,"BGS";#N/A,#N/A,FALSE,"Res Cost"}</x:definedName>
    <x:definedName name="why" hidden="1">{#N/A,#N/A,FALSE,"O&amp;M by processes";#N/A,#N/A,FALSE,"Elec Act vs Bud";#N/A,#N/A,FALSE,"G&amp;A";#N/A,#N/A,FALSE,"BGS";#N/A,#N/A,FALSE,"Res Cost"}</x:definedName>
    <x:definedName name="WILM">#REF!</x:definedName>
    <x:definedName name="WITHSTD">#REF!</x:definedName>
    <x:definedName name="WO_Description" localSheetId="9">#REF!</x:definedName>
    <x:definedName name="WO_Description">#REF!</x:definedName>
    <x:definedName name="Work_Performed_report" localSheetId="15">#REF!</x:definedName>
    <x:definedName name="Work_Performed_report" localSheetId="16">#REF!</x:definedName>
    <x:definedName name="Work_Performed_report" localSheetId="17">#REF!</x:definedName>
    <x:definedName name="Work_Performed_report">#REF!</x:definedName>
    <x:definedName name="Working_Capital_Changes" localSheetId="15">#REF!</x:definedName>
    <x:definedName name="Working_Capital_Changes" localSheetId="16">#REF!</x:definedName>
    <x:definedName name="Working_Capital_Changes" localSheetId="17">#REF!</x:definedName>
    <x:definedName name="Working_Capital_Changes">#REF!</x:definedName>
    <x:definedName name="Working_Capital_CPM">#REF!</x:definedName>
    <x:definedName name="WORKSHEET">#REF!</x:definedName>
    <x:definedName name="WORKSHEET2">#REF!</x:definedName>
    <x:definedName name="wrn" localSheetId="21" hidden="1">{#N/A,#N/A,FALSE,"O&amp;M by processes";#N/A,#N/A,FALSE,"Elec Act vs Bud";#N/A,#N/A,FALSE,"G&amp;A";#N/A,#N/A,FALSE,"BGS";#N/A,#N/A,FALSE,"Res Cost"}</x:definedName>
    <x:definedName name="wrn" localSheetId="9" hidden="1">{#N/A,#N/A,FALSE,"O&amp;M by processes";#N/A,#N/A,FALSE,"Elec Act vs Bud";#N/A,#N/A,FALSE,"G&amp;A";#N/A,#N/A,FALSE,"BGS";#N/A,#N/A,FALSE,"Res Cost"}</x:definedName>
    <x:definedName name="wrn" localSheetId="15" hidden="1">{#N/A,#N/A,FALSE,"O&amp;M by processes";#N/A,#N/A,FALSE,"Elec Act vs Bud";#N/A,#N/A,FALSE,"G&amp;A";#N/A,#N/A,FALSE,"BGS";#N/A,#N/A,FALSE,"Res Cost"}</x:definedName>
    <x:definedName name="wrn" localSheetId="16" hidden="1">{#N/A,#N/A,FALSE,"O&amp;M by processes";#N/A,#N/A,FALSE,"Elec Act vs Bud";#N/A,#N/A,FALSE,"G&amp;A";#N/A,#N/A,FALSE,"BGS";#N/A,#N/A,FALSE,"Res Cost"}</x:definedName>
    <x:definedName name="wrn" localSheetId="14" hidden="1">{#N/A,#N/A,FALSE,"O&amp;M by processes";#N/A,#N/A,FALSE,"Elec Act vs Bud";#N/A,#N/A,FALSE,"G&amp;A";#N/A,#N/A,FALSE,"BGS";#N/A,#N/A,FALSE,"Res Cost"}</x:definedName>
    <x:definedName name="wrn" localSheetId="17" hidden="1">{#N/A,#N/A,FALSE,"O&amp;M by processes";#N/A,#N/A,FALSE,"Elec Act vs Bud";#N/A,#N/A,FALSE,"G&amp;A";#N/A,#N/A,FALSE,"BGS";#N/A,#N/A,FALSE,"Res Cost"}</x:definedName>
    <x:definedName name="wrn" localSheetId="19" hidden="1">{#N/A,#N/A,FALSE,"O&amp;M by processes";#N/A,#N/A,FALSE,"Elec Act vs Bud";#N/A,#N/A,FALSE,"G&amp;A";#N/A,#N/A,FALSE,"BGS";#N/A,#N/A,FALSE,"Res Cost"}</x:definedName>
    <x:definedName name="wrn" localSheetId="20" hidden="1">{#N/A,#N/A,FALSE,"O&amp;M by processes";#N/A,#N/A,FALSE,"Elec Act vs Bud";#N/A,#N/A,FALSE,"G&amp;A";#N/A,#N/A,FALSE,"BGS";#N/A,#N/A,FALSE,"Res Cost"}</x:definedName>
    <x:definedName name="wrn" hidden="1">{#N/A,#N/A,FALSE,"O&amp;M by processes";#N/A,#N/A,FALSE,"Elec Act vs Bud";#N/A,#N/A,FALSE,"G&amp;A";#N/A,#N/A,FALSE,"BGS";#N/A,#N/A,FALSE,"Res Cost"}</x:definedName>
    <x:definedName name="wrn.722." localSheetId="21" hidden="1">{#N/A,#N/A,FALSE,"CURRENT"}</x:definedName>
    <x:definedName name="wrn.722." localSheetId="9" hidden="1">{#N/A,#N/A,FALSE,"CURRENT"}</x:definedName>
    <x:definedName name="wrn.722." localSheetId="15" hidden="1">{#N/A,#N/A,FALSE,"CURRENT"}</x:definedName>
    <x:definedName name="wrn.722." localSheetId="16" hidden="1">{#N/A,#N/A,FALSE,"CURRENT"}</x:definedName>
    <x:definedName name="wrn.722." localSheetId="14" hidden="1">{#N/A,#N/A,FALSE,"CURRENT"}</x:definedName>
    <x:definedName name="wrn.722." localSheetId="17" hidden="1">{#N/A,#N/A,FALSE,"CURRENT"}</x:definedName>
    <x:definedName name="wrn.722." localSheetId="19" hidden="1">{#N/A,#N/A,FALSE,"CURRENT"}</x:definedName>
    <x:definedName name="wrn.722." localSheetId="20" hidden="1">{#N/A,#N/A,FALSE,"CURRENT"}</x:definedName>
    <x:definedName name="wrn.722." hidden="1">{#N/A,#N/A,FALSE,"CURRENT"}</x:definedName>
    <x:definedName name="wrn.Aging._.and._.Trend._.Analysis." localSheetId="9" hidden="1">{#N/A,#N/A,FALSE,"Aging Summary";#N/A,#N/A,FALSE,"Ratio Analysis";#N/A,#N/A,FALSE,"Test 120 Day Accts";#N/A,#N/A,FALSE,"Tickmarks"}</x:definedName>
    <x:definedName name="wrn.Aging._.and._.Trend._.Analysis." localSheetId="15" hidden="1">{#N/A,#N/A,FALSE,"Aging Summary";#N/A,#N/A,FALSE,"Ratio Analysis";#N/A,#N/A,FALSE,"Test 120 Day Accts";#N/A,#N/A,FALSE,"Tickmarks"}</x:definedName>
    <x:definedName name="wrn.Aging._.and._.Trend._.Analysis." localSheetId="16" hidden="1">{#N/A,#N/A,FALSE,"Aging Summary";#N/A,#N/A,FALSE,"Ratio Analysis";#N/A,#N/A,FALSE,"Test 120 Day Accts";#N/A,#N/A,FALSE,"Tickmarks"}</x:definedName>
    <x:definedName name="wrn.Aging._.and._.Trend._.Analysis." localSheetId="17" hidden="1">{#N/A,#N/A,FALSE,"Aging Summary";#N/A,#N/A,FALSE,"Ratio Analysis";#N/A,#N/A,FALSE,"Test 120 Day Accts";#N/A,#N/A,FALSE,"Tickmarks"}</x:definedName>
    <x:definedName name="wrn.Aging._.and._.Trend._.Analysis." hidden="1">{#N/A,#N/A,FALSE,"Aging Summary";#N/A,#N/A,FALSE,"Ratio Analysis";#N/A,#N/A,FALSE,"Test 120 Day Accts";#N/A,#N/A,FALSE,"Tickmarks"}</x:definedName>
    <x:definedName name="wrn.AGT." localSheetId="21" hidden="1">{"AGT",#N/A,FALSE,"Revenue"}</x:definedName>
    <x:definedName name="wrn.AGT." localSheetId="9" hidden="1">{"AGT",#N/A,FALSE,"Revenue"}</x:definedName>
    <x:definedName name="wrn.AGT." localSheetId="15" hidden="1">{"AGT",#N/A,FALSE,"Revenue"}</x:definedName>
    <x:definedName name="wrn.AGT." localSheetId="16" hidden="1">{"AGT",#N/A,FALSE,"Revenue"}</x:definedName>
    <x:definedName name="wrn.AGT." localSheetId="14" hidden="1">{"AGT",#N/A,FALSE,"Revenue"}</x:definedName>
    <x:definedName name="wrn.AGT." localSheetId="17" hidden="1">{"AGT",#N/A,FALSE,"Revenue"}</x:definedName>
    <x:definedName name="wrn.AGT." localSheetId="19" hidden="1">{"AGT",#N/A,FALSE,"Revenue"}</x:definedName>
    <x:definedName name="wrn.AGT." localSheetId="20" hidden="1">{"AGT",#N/A,FALSE,"Revenue"}</x:definedName>
    <x:definedName name="wrn.AGT." hidden="1">{"AGT",#N/A,FALSE,"Revenue"}</x:definedName>
    <x:definedName name="wrn.All._.Pages." localSheetId="9" hidden="1">{#N/A,#N/A,FALSE,"Cover";#N/A,#N/A,FALSE,"Lead Sheet";#N/A,#N/A,FALSE,"T-Accounts";#N/A,#N/A,FALSE,"Ins &amp; Prem ActualEstimates"}</x:definedName>
    <x:definedName name="wrn.All._.Pages." localSheetId="17" hidden="1">{#N/A,#N/A,FALSE,"Cover";#N/A,#N/A,FALSE,"Lead Sheet";#N/A,#N/A,FALSE,"T-Accounts";#N/A,#N/A,FALSE,"Ins &amp; Prem ActualEstimates"}</x:definedName>
    <x:definedName name="wrn.All._.Pages." hidden="1">{#N/A,#N/A,FALSE,"Cover";#N/A,#N/A,FALSE,"Lead Sheet";#N/A,#N/A,FALSE,"T-Accounts";#N/A,#N/A,FALSE,"Ins &amp; Prem ActualEstimates"}</x:definedName>
    <x:definedName name="wrn.ARKANSAS." localSheetId="9" hidden="1">{#N/A,#N/A,FALSE,"LOCAL.XLS"}</x:definedName>
    <x:definedName name="wrn.ARKANSAS." localSheetId="17" hidden="1">{#N/A,#N/A,FALSE,"LOCAL.XLS"}</x:definedName>
    <x:definedName name="wrn.ARKANSAS." hidden="1">{#N/A,#N/A,FALSE,"LOCAL.XLS"}</x:definedName>
    <x:definedName name="wrn.ARREC." localSheetId="21" hidden="1">{#N/A,#N/A,FALSE,"ARREC"}</x:definedName>
    <x:definedName name="wrn.ARREC." localSheetId="9" hidden="1">{#N/A,#N/A,FALSE,"ARREC"}</x:definedName>
    <x:definedName name="wrn.ARREC." localSheetId="15" hidden="1">{#N/A,#N/A,FALSE,"ARREC"}</x:definedName>
    <x:definedName name="wrn.ARREC." localSheetId="16" hidden="1">{#N/A,#N/A,FALSE,"ARREC"}</x:definedName>
    <x:definedName name="wrn.ARREC." localSheetId="14" hidden="1">{#N/A,#N/A,FALSE,"ARREC"}</x:definedName>
    <x:definedName name="wrn.ARREC." localSheetId="17" hidden="1">{#N/A,#N/A,FALSE,"ARREC"}</x:definedName>
    <x:definedName name="wrn.ARREC." hidden="1">{#N/A,#N/A,FALSE,"ARREC"}</x:definedName>
    <x: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x:definedName>
    <x:definedName name="wrn.Basic." localSheetId="21" hidden="1">{#N/A,#N/A,FALSE,"O&amp;M by processes";#N/A,#N/A,FALSE,"Elec Act vs Bud";#N/A,#N/A,FALSE,"G&amp;A";#N/A,#N/A,FALSE,"BGS";#N/A,#N/A,FALSE,"Res Cost"}</x:definedName>
    <x:definedName name="wrn.Basic." localSheetId="9" hidden="1">{#N/A,#N/A,FALSE,"O&amp;M by processes";#N/A,#N/A,FALSE,"Elec Act vs Bud";#N/A,#N/A,FALSE,"G&amp;A";#N/A,#N/A,FALSE,"BGS";#N/A,#N/A,FALSE,"Res Cost"}</x:definedName>
    <x:definedName name="wrn.Basic." localSheetId="15" hidden="1">{#N/A,#N/A,FALSE,"O&amp;M by processes";#N/A,#N/A,FALSE,"Elec Act vs Bud";#N/A,#N/A,FALSE,"G&amp;A";#N/A,#N/A,FALSE,"BGS";#N/A,#N/A,FALSE,"Res Cost"}</x:definedName>
    <x:definedName name="wrn.Basic." localSheetId="16" hidden="1">{#N/A,#N/A,FALSE,"O&amp;M by processes";#N/A,#N/A,FALSE,"Elec Act vs Bud";#N/A,#N/A,FALSE,"G&amp;A";#N/A,#N/A,FALSE,"BGS";#N/A,#N/A,FALSE,"Res Cost"}</x:definedName>
    <x:definedName name="wrn.Basic." localSheetId="14" hidden="1">{#N/A,#N/A,FALSE,"O&amp;M by processes";#N/A,#N/A,FALSE,"Elec Act vs Bud";#N/A,#N/A,FALSE,"G&amp;A";#N/A,#N/A,FALSE,"BGS";#N/A,#N/A,FALSE,"Res Cost"}</x:definedName>
    <x:definedName name="wrn.Basic." localSheetId="17" hidden="1">{#N/A,#N/A,FALSE,"O&amp;M by processes";#N/A,#N/A,FALSE,"Elec Act vs Bud";#N/A,#N/A,FALSE,"G&amp;A";#N/A,#N/A,FALSE,"BGS";#N/A,#N/A,FALSE,"Res Cost"}</x:definedName>
    <x:definedName name="wrn.Basic." localSheetId="19" hidden="1">{#N/A,#N/A,FALSE,"O&amp;M by processes";#N/A,#N/A,FALSE,"Elec Act vs Bud";#N/A,#N/A,FALSE,"G&amp;A";#N/A,#N/A,FALSE,"BGS";#N/A,#N/A,FALSE,"Res Cost"}</x:definedName>
    <x:definedName name="wrn.Basic." localSheetId="20" hidden="1">{#N/A,#N/A,FALSE,"O&amp;M by processes";#N/A,#N/A,FALSE,"Elec Act vs Bud";#N/A,#N/A,FALSE,"G&amp;A";#N/A,#N/A,FALSE,"BGS";#N/A,#N/A,FALSE,"Res Cost"}</x:definedName>
    <x:definedName name="wrn.Basic." hidden="1">{#N/A,#N/A,FALSE,"O&amp;M by processes";#N/A,#N/A,FALSE,"Elec Act vs Bud";#N/A,#N/A,FALSE,"G&amp;A";#N/A,#N/A,FALSE,"BGS";#N/A,#N/A,FALSE,"Res Cost"}</x:definedName>
    <x:definedName name="wrn.ChartSet." localSheetId="21" hidden="1">{#N/A,#N/A,FALSE,"Elec Deliv";#N/A,#N/A,FALSE,"Atlantic Pie";#N/A,#N/A,FALSE,"Bay Pie";#N/A,#N/A,FALSE,"New Castle Pie";#N/A,#N/A,FALSE,"Transmission Pie"}</x:definedName>
    <x:definedName name="wrn.ChartSet." localSheetId="9" hidden="1">{#N/A,#N/A,FALSE,"Elec Deliv";#N/A,#N/A,FALSE,"Atlantic Pie";#N/A,#N/A,FALSE,"Bay Pie";#N/A,#N/A,FALSE,"New Castle Pie";#N/A,#N/A,FALSE,"Transmission Pie"}</x:definedName>
    <x:definedName name="wrn.ChartSet." localSheetId="15" hidden="1">{#N/A,#N/A,FALSE,"Elec Deliv";#N/A,#N/A,FALSE,"Atlantic Pie";#N/A,#N/A,FALSE,"Bay Pie";#N/A,#N/A,FALSE,"New Castle Pie";#N/A,#N/A,FALSE,"Transmission Pie"}</x:definedName>
    <x:definedName name="wrn.ChartSet." localSheetId="16" hidden="1">{#N/A,#N/A,FALSE,"Elec Deliv";#N/A,#N/A,FALSE,"Atlantic Pie";#N/A,#N/A,FALSE,"Bay Pie";#N/A,#N/A,FALSE,"New Castle Pie";#N/A,#N/A,FALSE,"Transmission Pie"}</x:definedName>
    <x:definedName name="wrn.ChartSet." localSheetId="14" hidden="1">{#N/A,#N/A,FALSE,"Elec Deliv";#N/A,#N/A,FALSE,"Atlantic Pie";#N/A,#N/A,FALSE,"Bay Pie";#N/A,#N/A,FALSE,"New Castle Pie";#N/A,#N/A,FALSE,"Transmission Pie"}</x:definedName>
    <x:definedName name="wrn.ChartSet." localSheetId="17" hidden="1">{#N/A,#N/A,FALSE,"Elec Deliv";#N/A,#N/A,FALSE,"Atlantic Pie";#N/A,#N/A,FALSE,"Bay Pie";#N/A,#N/A,FALSE,"New Castle Pie";#N/A,#N/A,FALSE,"Transmission Pie"}</x:definedName>
    <x:definedName name="wrn.ChartSet." localSheetId="19" hidden="1">{#N/A,#N/A,FALSE,"Elec Deliv";#N/A,#N/A,FALSE,"Atlantic Pie";#N/A,#N/A,FALSE,"Bay Pie";#N/A,#N/A,FALSE,"New Castle Pie";#N/A,#N/A,FALSE,"Transmission Pie"}</x:definedName>
    <x:definedName name="wrn.ChartSet." localSheetId="20" hidden="1">{#N/A,#N/A,FALSE,"Elec Deliv";#N/A,#N/A,FALSE,"Atlantic Pie";#N/A,#N/A,FALSE,"Bay Pie";#N/A,#N/A,FALSE,"New Castle Pie";#N/A,#N/A,FALSE,"Transmission Pie"}</x:definedName>
    <x:definedName name="wrn.ChartSet." hidden="1">{#N/A,#N/A,FALSE,"Elec Deliv";#N/A,#N/A,FALSE,"Atlantic Pie";#N/A,#N/A,FALSE,"Bay Pie";#N/A,#N/A,FALSE,"New Castle Pie";#N/A,#N/A,FALSE,"Transmission Pie"}</x:definedName>
    <x:definedName name="wrn.CP._.Demand." localSheetId="21" hidden="1">{"Retail CP pg1",#N/A,FALSE,"FACTOR3";"Retail CP pg2",#N/A,FALSE,"FACTOR3";"Retail CP pg3",#N/A,FALSE,"FACTOR3"}</x:definedName>
    <x:definedName name="wrn.CP._.Demand." localSheetId="9" hidden="1">{"Retail CP pg1",#N/A,FALSE,"FACTOR3";"Retail CP pg2",#N/A,FALSE,"FACTOR3";"Retail CP pg3",#N/A,FALSE,"FACTOR3"}</x:definedName>
    <x:definedName name="wrn.CP._.Demand." localSheetId="15" hidden="1">{"Retail CP pg1",#N/A,FALSE,"FACTOR3";"Retail CP pg2",#N/A,FALSE,"FACTOR3";"Retail CP pg3",#N/A,FALSE,"FACTOR3"}</x:definedName>
    <x:definedName name="wrn.CP._.Demand." localSheetId="16" hidden="1">{"Retail CP pg1",#N/A,FALSE,"FACTOR3";"Retail CP pg2",#N/A,FALSE,"FACTOR3";"Retail CP pg3",#N/A,FALSE,"FACTOR3"}</x:definedName>
    <x:definedName name="wrn.CP._.Demand." localSheetId="14" hidden="1">{"Retail CP pg1",#N/A,FALSE,"FACTOR3";"Retail CP pg2",#N/A,FALSE,"FACTOR3";"Retail CP pg3",#N/A,FALSE,"FACTOR3"}</x:definedName>
    <x:definedName name="wrn.CP._.Demand." localSheetId="17" hidden="1">{"Retail CP pg1",#N/A,FALSE,"FACTOR3";"Retail CP pg2",#N/A,FALSE,"FACTOR3";"Retail CP pg3",#N/A,FALSE,"FACTOR3"}</x:definedName>
    <x:definedName name="wrn.CP._.Demand." hidden="1">{"Retail CP pg1",#N/A,FALSE,"FACTOR3";"Retail CP pg2",#N/A,FALSE,"FACTOR3";"Retail CP pg3",#N/A,FALSE,"FACTOR3"}</x:definedName>
    <x:definedName name="wrn.CP._.Demand2." localSheetId="21" hidden="1">{"Retail CP pg1",#N/A,FALSE,"FACTOR3";"Retail CP pg2",#N/A,FALSE,"FACTOR3";"Retail CP pg3",#N/A,FALSE,"FACTOR3"}</x:definedName>
    <x:definedName name="wrn.CP._.Demand2." localSheetId="9" hidden="1">{"Retail CP pg1",#N/A,FALSE,"FACTOR3";"Retail CP pg2",#N/A,FALSE,"FACTOR3";"Retail CP pg3",#N/A,FALSE,"FACTOR3"}</x:definedName>
    <x:definedName name="wrn.CP._.Demand2." localSheetId="15" hidden="1">{"Retail CP pg1",#N/A,FALSE,"FACTOR3";"Retail CP pg2",#N/A,FALSE,"FACTOR3";"Retail CP pg3",#N/A,FALSE,"FACTOR3"}</x:definedName>
    <x:definedName name="wrn.CP._.Demand2." localSheetId="16" hidden="1">{"Retail CP pg1",#N/A,FALSE,"FACTOR3";"Retail CP pg2",#N/A,FALSE,"FACTOR3";"Retail CP pg3",#N/A,FALSE,"FACTOR3"}</x:definedName>
    <x:definedName name="wrn.CP._.Demand2." localSheetId="14" hidden="1">{"Retail CP pg1",#N/A,FALSE,"FACTOR3";"Retail CP pg2",#N/A,FALSE,"FACTOR3";"Retail CP pg3",#N/A,FALSE,"FACTOR3"}</x:definedName>
    <x:definedName name="wrn.CP._.Demand2." localSheetId="17" hidden="1">{"Retail CP pg1",#N/A,FALSE,"FACTOR3";"Retail CP pg2",#N/A,FALSE,"FACTOR3";"Retail CP pg3",#N/A,FALSE,"FACTOR3"}</x:definedName>
    <x:definedName name="wrn.CP._.Demand2." hidden="1">{"Retail CP pg1",#N/A,FALSE,"FACTOR3";"Retail CP pg2",#N/A,FALSE,"FACTOR3";"Retail CP pg3",#N/A,FALSE,"FACTOR3"}</x:definedName>
    <x:definedName name="wrn.Data._.dump." localSheetId="21" hidden="1">{"Input Data",#N/A,FALSE,"Input";"Income and Cash Flow",#N/A,FALSE,"Calculations"}</x:definedName>
    <x:definedName name="wrn.Data._.dump." localSheetId="9" hidden="1">{"Input Data",#N/A,FALSE,"Input";"Income and Cash Flow",#N/A,FALSE,"Calculations"}</x:definedName>
    <x:definedName name="wrn.Data._.dump." localSheetId="15" hidden="1">{"Input Data",#N/A,FALSE,"Input";"Income and Cash Flow",#N/A,FALSE,"Calculations"}</x:definedName>
    <x:definedName name="wrn.Data._.dump." localSheetId="16" hidden="1">{"Input Data",#N/A,FALSE,"Input";"Income and Cash Flow",#N/A,FALSE,"Calculations"}</x:definedName>
    <x:definedName name="wrn.Data._.dump." localSheetId="14" hidden="1">{"Input Data",#N/A,FALSE,"Input";"Income and Cash Flow",#N/A,FALSE,"Calculations"}</x:definedName>
    <x:definedName name="wrn.Data._.dump." localSheetId="17" hidden="1">{"Input Data",#N/A,FALSE,"Input";"Income and Cash Flow",#N/A,FALSE,"Calculations"}</x:definedName>
    <x:definedName name="wrn.Data._.dump." localSheetId="19" hidden="1">{"Input Data",#N/A,FALSE,"Input";"Income and Cash Flow",#N/A,FALSE,"Calculations"}</x:definedName>
    <x:definedName name="wrn.Data._.dump." localSheetId="20" hidden="1">{"Input Data",#N/A,FALSE,"Input";"Income and Cash Flow",#N/A,FALSE,"Calculations"}</x:definedName>
    <x:definedName name="wrn.Data._.dump." hidden="1">{"Input Data",#N/A,FALSE,"Input";"Income and Cash Flow",#N/A,FALSE,"Calculations"}</x:definedName>
    <x:definedName name="wrn.Deferral._.Forecast." localSheetId="21" hidden="1">{"Summary Deferral Forecast",#N/A,FALSE,"Deferral Forecast";"BGS Deferral Forecast",#N/A,FALSE,"BGS Deferral";"NNC Deferral Forecast",#N/A,FALSE,"NNC Deferral";"MTCDeferralForecast",#N/A,FALSE,"MTC Deferral";"SBC Deferral Forecast",#N/A,FALSE,"SBC Deferral"}</x:definedName>
    <x:definedName name="wrn.Deferral._.Forecast." localSheetId="9" hidden="1">{"Summary Deferral Forecast",#N/A,FALSE,"Deferral Forecast";"BGS Deferral Forecast",#N/A,FALSE,"BGS Deferral";"NNC Deferral Forecast",#N/A,FALSE,"NNC Deferral";"MTCDeferralForecast",#N/A,FALSE,"MTC Deferral";"SBC Deferral Forecast",#N/A,FALSE,"SBC Deferral"}</x:definedName>
    <x:definedName name="wrn.Deferral._.Forecast." localSheetId="15" hidden="1">{"Summary Deferral Forecast",#N/A,FALSE,"Deferral Forecast";"BGS Deferral Forecast",#N/A,FALSE,"BGS Deferral";"NNC Deferral Forecast",#N/A,FALSE,"NNC Deferral";"MTCDeferralForecast",#N/A,FALSE,"MTC Deferral";"SBC Deferral Forecast",#N/A,FALSE,"SBC Deferral"}</x:definedName>
    <x:definedName name="wrn.Deferral._.Forecast." localSheetId="16" hidden="1">{"Summary Deferral Forecast",#N/A,FALSE,"Deferral Forecast";"BGS Deferral Forecast",#N/A,FALSE,"BGS Deferral";"NNC Deferral Forecast",#N/A,FALSE,"NNC Deferral";"MTCDeferralForecast",#N/A,FALSE,"MTC Deferral";"SBC Deferral Forecast",#N/A,FALSE,"SBC Deferral"}</x:definedName>
    <x:definedName name="wrn.Deferral._.Forecast." localSheetId="14" hidden="1">{"Summary Deferral Forecast",#N/A,FALSE,"Deferral Forecast";"BGS Deferral Forecast",#N/A,FALSE,"BGS Deferral";"NNC Deferral Forecast",#N/A,FALSE,"NNC Deferral";"MTCDeferralForecast",#N/A,FALSE,"MTC Deferral";"SBC Deferral Forecast",#N/A,FALSE,"SBC Deferral"}</x:definedName>
    <x:definedName name="wrn.Deferral._.Forecast." localSheetId="17" hidden="1">{"Summary Deferral Forecast",#N/A,FALSE,"Deferral Forecast";"BGS Deferral Forecast",#N/A,FALSE,"BGS Deferral";"NNC Deferral Forecast",#N/A,FALSE,"NNC Deferral";"MTCDeferralForecast",#N/A,FALSE,"MTC Deferral";"SBC Deferral Forecast",#N/A,FALSE,"SBC Deferral"}</x:definedName>
    <x:definedName name="wrn.Deferral._.Forecast." localSheetId="19" hidden="1">{"Summary Deferral Forecast",#N/A,FALSE,"Deferral Forecast";"BGS Deferral Forecast",#N/A,FALSE,"BGS Deferral";"NNC Deferral Forecast",#N/A,FALSE,"NNC Deferral";"MTCDeferralForecast",#N/A,FALSE,"MTC Deferral";"SBC Deferral Forecast",#N/A,FALSE,"SBC Deferral"}</x:definedName>
    <x:definedName name="wrn.Deferral._.Forecast." localSheetId="20" hidden="1">{"Summary Deferral Forecast",#N/A,FALSE,"Deferral Forecast";"BGS Deferral Forecast",#N/A,FALSE,"BGS Deferral";"NNC Deferral Forecast",#N/A,FALSE,"NNC Deferral";"MTCDeferralForecast",#N/A,FALSE,"MTC Deferral";"SBC Deferral Forecast",#N/A,FALSE,"SBC Deferral"}</x:definedName>
    <x:definedName name="wrn.Deferral._.Forecast." hidden="1">{"Summary Deferral Forecast",#N/A,FALSE,"Deferral Forecast";"BGS Deferral Forecast",#N/A,FALSE,"BGS Deferral";"NNC Deferral Forecast",#N/A,FALSE,"NNC Deferral";"MTCDeferralForecast",#N/A,FALSE,"MTC Deferral";"SBC Deferral Forecast",#N/A,FALSE,"SBC Deferral"}</x:definedName>
    <x:definedName name="wrn.EMPPAY." localSheetId="21" hidden="1">{#N/A,#N/A,FALSE,"EMPPAY"}</x:definedName>
    <x:definedName name="wrn.EMPPAY." localSheetId="9" hidden="1">{#N/A,#N/A,FALSE,"EMPPAY"}</x:definedName>
    <x:definedName name="wrn.EMPPAY." localSheetId="15" hidden="1">{#N/A,#N/A,FALSE,"EMPPAY"}</x:definedName>
    <x:definedName name="wrn.EMPPAY." localSheetId="16" hidden="1">{#N/A,#N/A,FALSE,"EMPPAY"}</x:definedName>
    <x:definedName name="wrn.EMPPAY." localSheetId="14" hidden="1">{#N/A,#N/A,FALSE,"EMPPAY"}</x:definedName>
    <x:definedName name="wrn.EMPPAY." localSheetId="17" hidden="1">{#N/A,#N/A,FALSE,"EMPPAY"}</x:definedName>
    <x:definedName name="wrn.EMPPAY." hidden="1">{#N/A,#N/A,FALSE,"EMPPAY"}</x:definedName>
    <x:definedName name="wrn.Factors._.Tab._.10." localSheetId="9" hidden="1">{"Factors Pages 1-2",#N/A,FALSE,"Factors";"Factors Page 3",#N/A,FALSE,"Factors";"Factors Page 4",#N/A,FALSE,"Factors";"Factors Page 5",#N/A,FALSE,"Factors";"Factors Pages 8-27",#N/A,FALSE,"Factors"}</x:definedName>
    <x:definedName name="wrn.Factors._.Tab._.10." localSheetId="17" hidden="1">{"Factors Pages 1-2",#N/A,FALSE,"Factors";"Factors Page 3",#N/A,FALSE,"Factors";"Factors Page 4",#N/A,FALSE,"Factors";"Factors Page 5",#N/A,FALSE,"Factors";"Factors Pages 8-27",#N/A,FALSE,"Factors"}</x:definedName>
    <x:definedName name="wrn.Factors._.Tab._.10." hidden="1">{"Factors Pages 1-2",#N/A,FALSE,"Factors";"Factors Page 3",#N/A,FALSE,"Factors";"Factors Page 4",#N/A,FALSE,"Factors";"Factors Page 5",#N/A,FALSE,"Factors";"Factors Pages 8-27",#N/A,FALSE,"Factors"}</x:definedName>
    <x: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or._.filling._.out._.assessments." localSheetId="21" hidden="1">{"Print Empty Template",#N/A,FALSE,"Input"}</x:definedName>
    <x:definedName name="wrn.For._.filling._.out._.assessments." localSheetId="9" hidden="1">{"Print Empty Template",#N/A,FALSE,"Input"}</x:definedName>
    <x:definedName name="wrn.For._.filling._.out._.assessments." localSheetId="15" hidden="1">{"Print Empty Template",#N/A,FALSE,"Input"}</x:definedName>
    <x:definedName name="wrn.For._.filling._.out._.assessments." localSheetId="16" hidden="1">{"Print Empty Template",#N/A,FALSE,"Input"}</x:definedName>
    <x:definedName name="wrn.For._.filling._.out._.assessments." localSheetId="14" hidden="1">{"Print Empty Template",#N/A,FALSE,"Input"}</x:definedName>
    <x:definedName name="wrn.For._.filling._.out._.assessments." localSheetId="17" hidden="1">{"Print Empty Template",#N/A,FALSE,"Input"}</x:definedName>
    <x:definedName name="wrn.For._.filling._.out._.assessments." localSheetId="19" hidden="1">{"Print Empty Template",#N/A,FALSE,"Input"}</x:definedName>
    <x:definedName name="wrn.For._.filling._.out._.assessments." localSheetId="20" hidden="1">{"Print Empty Template",#N/A,FALSE,"Input"}</x:definedName>
    <x:definedName name="wrn.For._.filling._.out._.assessments." hidden="1">{"Print Empty Template",#N/A,FALSE,"Input"}</x:definedName>
    <x:definedName name="wrn.HLP._.Detail." localSheetId="21" hidden="1">{"2002 - 2006 Detail Income Statement",#N/A,FALSE,"TUB Income Statement wo DW";"BGS Deferral",#N/A,FALSE,"BGS Deferral";"NNC Deferral",#N/A,FALSE,"NNC Deferral";"MTC Deferral",#N/A,FALSE,"MTC Deferral";#N/A,#N/A,FALSE,"Schedule D"}</x:definedName>
    <x:definedName name="wrn.HLP._.Detail." localSheetId="9" hidden="1">{"2002 - 2006 Detail Income Statement",#N/A,FALSE,"TUB Income Statement wo DW";"BGS Deferral",#N/A,FALSE,"BGS Deferral";"NNC Deferral",#N/A,FALSE,"NNC Deferral";"MTC Deferral",#N/A,FALSE,"MTC Deferral";#N/A,#N/A,FALSE,"Schedule D"}</x:definedName>
    <x:definedName name="wrn.HLP._.Detail." localSheetId="15" hidden="1">{"2002 - 2006 Detail Income Statement",#N/A,FALSE,"TUB Income Statement wo DW";"BGS Deferral",#N/A,FALSE,"BGS Deferral";"NNC Deferral",#N/A,FALSE,"NNC Deferral";"MTC Deferral",#N/A,FALSE,"MTC Deferral";#N/A,#N/A,FALSE,"Schedule D"}</x:definedName>
    <x:definedName name="wrn.HLP._.Detail." localSheetId="16" hidden="1">{"2002 - 2006 Detail Income Statement",#N/A,FALSE,"TUB Income Statement wo DW";"BGS Deferral",#N/A,FALSE,"BGS Deferral";"NNC Deferral",#N/A,FALSE,"NNC Deferral";"MTC Deferral",#N/A,FALSE,"MTC Deferral";#N/A,#N/A,FALSE,"Schedule D"}</x:definedName>
    <x:definedName name="wrn.HLP._.Detail." localSheetId="14" hidden="1">{"2002 - 2006 Detail Income Statement",#N/A,FALSE,"TUB Income Statement wo DW";"BGS Deferral",#N/A,FALSE,"BGS Deferral";"NNC Deferral",#N/A,FALSE,"NNC Deferral";"MTC Deferral",#N/A,FALSE,"MTC Deferral";#N/A,#N/A,FALSE,"Schedule D"}</x:definedName>
    <x:definedName name="wrn.HLP._.Detail." localSheetId="17" hidden="1">{"2002 - 2006 Detail Income Statement",#N/A,FALSE,"TUB Income Statement wo DW";"BGS Deferral",#N/A,FALSE,"BGS Deferral";"NNC Deferral",#N/A,FALSE,"NNC Deferral";"MTC Deferral",#N/A,FALSE,"MTC Deferral";#N/A,#N/A,FALSE,"Schedule D"}</x:definedName>
    <x:definedName name="wrn.HLP._.Detail." localSheetId="19" hidden="1">{"2002 - 2006 Detail Income Statement",#N/A,FALSE,"TUB Income Statement wo DW";"BGS Deferral",#N/A,FALSE,"BGS Deferral";"NNC Deferral",#N/A,FALSE,"NNC Deferral";"MTC Deferral",#N/A,FALSE,"MTC Deferral";#N/A,#N/A,FALSE,"Schedule D"}</x:definedName>
    <x:definedName name="wrn.HLP._.Detail." localSheetId="20" hidden="1">{"2002 - 2006 Detail Income Statement",#N/A,FALSE,"TUB Income Statement wo DW";"BGS Deferral",#N/A,FALSE,"BGS Deferral";"NNC Deferral",#N/A,FALSE,"NNC Deferral";"MTC Deferral",#N/A,FALSE,"MTC Deferral";#N/A,#N/A,FALSE,"Schedule D"}</x:definedName>
    <x:definedName name="wrn.HLP._.Detail." hidden="1">{"2002 - 2006 Detail Income Statement",#N/A,FALSE,"TUB Income Statement wo DW";"BGS Deferral",#N/A,FALSE,"BGS Deferral";"NNC Deferral",#N/A,FALSE,"NNC Deferral";"MTC Deferral",#N/A,FALSE,"MTC Deferral";#N/A,#N/A,FALSE,"Schedule D"}</x:definedName>
    <x:definedName name="wrn.inventory." localSheetId="9" hidden="1">{"summary",#N/A,TRUE,"Coal Inventory Summary";"view 1",#N/A,TRUE,"Coal Inv. By Station";"view 2",#N/A,TRUE,"Coal inv by sta 2";"view 3",#N/A,TRUE,"Coal inv by sta 3";"oil",#N/A,TRUE,"Oil Purchases"}</x:definedName>
    <x:definedName name="wrn.inventory." localSheetId="15" hidden="1">{"summary",#N/A,TRUE,"Coal Inventory Summary";"view 1",#N/A,TRUE,"Coal Inv. By Station";"view 2",#N/A,TRUE,"Coal inv by sta 2";"view 3",#N/A,TRUE,"Coal inv by sta 3";"oil",#N/A,TRUE,"Oil Purchases"}</x:definedName>
    <x:definedName name="wrn.inventory." localSheetId="16" hidden="1">{"summary",#N/A,TRUE,"Coal Inventory Summary";"view 1",#N/A,TRUE,"Coal Inv. By Station";"view 2",#N/A,TRUE,"Coal inv by sta 2";"view 3",#N/A,TRUE,"Coal inv by sta 3";"oil",#N/A,TRUE,"Oil Purchases"}</x:definedName>
    <x:definedName name="wrn.inventory." localSheetId="17" hidden="1">{"summary",#N/A,TRUE,"Coal Inventory Summary";"view 1",#N/A,TRUE,"Coal Inv. By Station";"view 2",#N/A,TRUE,"Coal inv by sta 2";"view 3",#N/A,TRUE,"Coal inv by sta 3";"oil",#N/A,TRUE,"Oil Purchases"}</x:definedName>
    <x:definedName name="wrn.inventory." hidden="1">{"summary",#N/A,TRUE,"Coal Inventory Summary";"view 1",#N/A,TRUE,"Coal Inv. By Station";"view 2",#N/A,TRUE,"Coal inv by sta 2";"view 3",#N/A,TRUE,"Coal inv by sta 3";"oil",#N/A,TRUE,"Oil Purchases"}</x:definedName>
    <x:definedName name="wrn.IPO._.Valuation." localSheetId="9" hidden="1">{"assumptions",#N/A,FALSE,"Scenario 1";"valuation",#N/A,FALSE,"Scenario 1"}</x:definedName>
    <x:definedName name="wrn.IPO._.Valuation." localSheetId="17" hidden="1">{"assumptions",#N/A,FALSE,"Scenario 1";"valuation",#N/A,FALSE,"Scenario 1"}</x:definedName>
    <x:definedName name="wrn.IPO._.Valuation." hidden="1">{"assumptions",#N/A,FALSE,"Scenario 1";"valuation",#N/A,FALSE,"Scenario 1"}</x:definedName>
    <x:definedName name="wrn.LBO._.Summary." localSheetId="9" hidden="1">{"LBO Summary",#N/A,FALSE,"Summary"}</x:definedName>
    <x:definedName name="wrn.LBO._.Summary." localSheetId="17" hidden="1">{"LBO Summary",#N/A,FALSE,"Summary"}</x:definedName>
    <x:definedName name="wrn.LBO._.Summary." hidden="1">{"LBO Summary",#N/A,FALSE,"Summary"}</x:definedName>
    <x:definedName name="wrn.LOUISIANA." localSheetId="9" hidden="1">{#N/A,#N/A,FALSE,"LOCAL.XLS"}</x:definedName>
    <x:definedName name="wrn.LOUISIANA." localSheetId="17" hidden="1">{#N/A,#N/A,FALSE,"LOCAL.XLS"}</x:definedName>
    <x:definedName name="wrn.LOUISIANA." hidden="1">{#N/A,#N/A,FALSE,"LOCAL.XLS"}</x:definedName>
    <x:definedName name="wrn.OR._.Carrying._.Charge._.JV." localSheetId="9" hidden="1">{#N/A,#N/A,FALSE,"Loans";#N/A,#N/A,FALSE,"Program Costs";#N/A,#N/A,FALSE,"Measures";#N/A,#N/A,FALSE,"Net Lost Rev";#N/A,#N/A,FALSE,"Incentive"}</x:definedName>
    <x:definedName name="wrn.OR._.Carrying._.Charge._.JV." localSheetId="17" hidden="1">{#N/A,#N/A,FALSE,"Loans";#N/A,#N/A,FALSE,"Program Costs";#N/A,#N/A,FALSE,"Measures";#N/A,#N/A,FALSE,"Net Lost Rev";#N/A,#N/A,FALSE,"Incentive"}</x:definedName>
    <x:definedName name="wrn.OR._.Carrying._.Charge._.JV." hidden="1">{#N/A,#N/A,FALSE,"Loans";#N/A,#N/A,FALSE,"Program Costs";#N/A,#N/A,FALSE,"Measures";#N/A,#N/A,FALSE,"Net Lost Rev";#N/A,#N/A,FALSE,"Incentive"}</x:definedName>
    <x:definedName name="wrn.OR._.Carrying._.Charge._.JV.1" localSheetId="9" hidden="1">{#N/A,#N/A,FALSE,"Loans";#N/A,#N/A,FALSE,"Program Costs";#N/A,#N/A,FALSE,"Measures";#N/A,#N/A,FALSE,"Net Lost Rev";#N/A,#N/A,FALSE,"Incentive"}</x:definedName>
    <x:definedName name="wrn.OR._.Carrying._.Charge._.JV.1" localSheetId="17" hidden="1">{#N/A,#N/A,FALSE,"Loans";#N/A,#N/A,FALSE,"Program Costs";#N/A,#N/A,FALSE,"Measures";#N/A,#N/A,FALSE,"Net Lost Rev";#N/A,#N/A,FALSE,"Incentive"}</x:definedName>
    <x:definedName name="wrn.OR._.Carrying._.Charge._.JV.1" hidden="1">{#N/A,#N/A,FALSE,"Loans";#N/A,#N/A,FALSE,"Program Costs";#N/A,#N/A,FALSE,"Measures";#N/A,#N/A,FALSE,"Net Lost Rev";#N/A,#N/A,FALSE,"Incentive"}</x:definedName>
    <x:definedName name="wrn.Print._.All._.Pages." localSheetId="9" hidden="1">{"LBO Summary",#N/A,FALSE,"Summary";"Income Statement",#N/A,FALSE,"Model";"Cash Flow",#N/A,FALSE,"Model";"Balance Sheet",#N/A,FALSE,"Model";"Working Capital",#N/A,FALSE,"Model";"Pro Forma Balance Sheets",#N/A,FALSE,"PFBS";"Debt Balances",#N/A,FALSE,"Model";"Fee Schedules",#N/A,FALSE,"Model"}</x:definedName>
    <x:definedName name="wrn.Print._.All._.Pages." localSheetId="17" hidden="1">{"LBO Summary",#N/A,FALSE,"Summary";"Income Statement",#N/A,FALSE,"Model";"Cash Flow",#N/A,FALSE,"Model";"Balance Sheet",#N/A,FALSE,"Model";"Working Capital",#N/A,FALSE,"Model";"Pro Forma Balance Sheets",#N/A,FALSE,"PFBS";"Debt Balances",#N/A,FALSE,"Model";"Fee Schedules",#N/A,FALSE,"Model"}</x:definedName>
    <x:definedName name="wrn.Print._.All._.Pages." hidden="1">{"LBO Summary",#N/A,FALSE,"Summary";"Income Statement",#N/A,FALSE,"Model";"Cash Flow",#N/A,FALSE,"Model";"Balance Sheet",#N/A,FALSE,"Model";"Working Capital",#N/A,FALSE,"Model";"Pro Forma Balance Sheets",#N/A,FALSE,"PFBS";"Debt Balances",#N/A,FALSE,"Model";"Fee Schedules",#N/A,FALSE,"Model"}</x:definedName>
    <x:definedName name="wrn.PrintAll." localSheetId="21" hidden="1">{#N/A,#N/A,FALSE,"Monthly SAIFI";#N/A,#N/A,FALSE,"Yearly SAIFI";#N/A,#N/A,FALSE,"Monthly CAIDI";#N/A,#N/A,FALSE,"Yearly CAIDI";#N/A,#N/A,FALSE,"Monthly SAIDI";#N/A,#N/A,FALSE,"Yearly SAIDI";#N/A,#N/A,FALSE,"Monthly MAIFI";#N/A,#N/A,FALSE,"Yearly MAIFI";#N/A,#N/A,FALSE,"Monthly Cust &gt;=4 Int"}</x:definedName>
    <x:definedName name="wrn.PrintAll." localSheetId="9" hidden="1">{#N/A,#N/A,FALSE,"Monthly SAIFI";#N/A,#N/A,FALSE,"Yearly SAIFI";#N/A,#N/A,FALSE,"Monthly CAIDI";#N/A,#N/A,FALSE,"Yearly CAIDI";#N/A,#N/A,FALSE,"Monthly SAIDI";#N/A,#N/A,FALSE,"Yearly SAIDI";#N/A,#N/A,FALSE,"Monthly MAIFI";#N/A,#N/A,FALSE,"Yearly MAIFI";#N/A,#N/A,FALSE,"Monthly Cust &gt;=4 Int"}</x:definedName>
    <x:definedName name="wrn.PrintAll." localSheetId="15" hidden="1">{#N/A,#N/A,FALSE,"Monthly SAIFI";#N/A,#N/A,FALSE,"Yearly SAIFI";#N/A,#N/A,FALSE,"Monthly CAIDI";#N/A,#N/A,FALSE,"Yearly CAIDI";#N/A,#N/A,FALSE,"Monthly SAIDI";#N/A,#N/A,FALSE,"Yearly SAIDI";#N/A,#N/A,FALSE,"Monthly MAIFI";#N/A,#N/A,FALSE,"Yearly MAIFI";#N/A,#N/A,FALSE,"Monthly Cust &gt;=4 Int"}</x:definedName>
    <x:definedName name="wrn.PrintAll." localSheetId="16" hidden="1">{#N/A,#N/A,FALSE,"Monthly SAIFI";#N/A,#N/A,FALSE,"Yearly SAIFI";#N/A,#N/A,FALSE,"Monthly CAIDI";#N/A,#N/A,FALSE,"Yearly CAIDI";#N/A,#N/A,FALSE,"Monthly SAIDI";#N/A,#N/A,FALSE,"Yearly SAIDI";#N/A,#N/A,FALSE,"Monthly MAIFI";#N/A,#N/A,FALSE,"Yearly MAIFI";#N/A,#N/A,FALSE,"Monthly Cust &gt;=4 Int"}</x:definedName>
    <x:definedName name="wrn.PrintAll." localSheetId="14" hidden="1">{#N/A,#N/A,FALSE,"Monthly SAIFI";#N/A,#N/A,FALSE,"Yearly SAIFI";#N/A,#N/A,FALSE,"Monthly CAIDI";#N/A,#N/A,FALSE,"Yearly CAIDI";#N/A,#N/A,FALSE,"Monthly SAIDI";#N/A,#N/A,FALSE,"Yearly SAIDI";#N/A,#N/A,FALSE,"Monthly MAIFI";#N/A,#N/A,FALSE,"Yearly MAIFI";#N/A,#N/A,FALSE,"Monthly Cust &gt;=4 Int"}</x:definedName>
    <x:definedName name="wrn.PrintAll." localSheetId="17" hidden="1">{#N/A,#N/A,FALSE,"Monthly SAIFI";#N/A,#N/A,FALSE,"Yearly SAIFI";#N/A,#N/A,FALSE,"Monthly CAIDI";#N/A,#N/A,FALSE,"Yearly CAIDI";#N/A,#N/A,FALSE,"Monthly SAIDI";#N/A,#N/A,FALSE,"Yearly SAIDI";#N/A,#N/A,FALSE,"Monthly MAIFI";#N/A,#N/A,FALSE,"Yearly MAIFI";#N/A,#N/A,FALSE,"Monthly Cust &gt;=4 Int"}</x:definedName>
    <x:definedName name="wrn.PrintAll." hidden="1">{#N/A,#N/A,FALSE,"Monthly SAIFI";#N/A,#N/A,FALSE,"Yearly SAIFI";#N/A,#N/A,FALSE,"Monthly CAIDI";#N/A,#N/A,FALSE,"Yearly CAIDI";#N/A,#N/A,FALSE,"Monthly SAIDI";#N/A,#N/A,FALSE,"Yearly SAIDI";#N/A,#N/A,FALSE,"Monthly MAIFI";#N/A,#N/A,FALSE,"Yearly MAIFI";#N/A,#N/A,FALSE,"Monthly Cust &gt;=4 Int"}</x:definedName>
    <x:definedName name="wrn.privatelecform." localSheetId="9" hidden="1">{#N/A,#N/A,FALSE,"TD 1";#N/A,#N/A,FALSE,"TD 2";#N/A,#N/A,FALSE,"TD 3";#N/A,#N/A,FALSE,"TD 4";#N/A,#N/A,FALSE,"TD 5A";#N/A,#N/A,FALSE,"TD 5B";#N/A,#N/A,FALSE,"TD 6A";#N/A,#N/A,FALSE,"TD 6B";#N/A,#N/A,FALSE,"TD 7";#N/A,#N/A,FALSE,"TD 8";#N/A,#N/A,FALSE,"TD 9A";#N/A,#N/A,FALSE,"TD 9B";#N/A,#N/A,FALSE,"TD 10";#N/A,#N/A,FALSE,"TD 11";#N/A,#N/A,FALSE,"TD 12";#N/A,#N/A,FALSE,"TD DEC"}</x:definedName>
    <x:definedName name="wrn.privatelecform." localSheetId="17" hidden="1">{#N/A,#N/A,FALSE,"TD 1";#N/A,#N/A,FALSE,"TD 2";#N/A,#N/A,FALSE,"TD 3";#N/A,#N/A,FALSE,"TD 4";#N/A,#N/A,FALSE,"TD 5A";#N/A,#N/A,FALSE,"TD 5B";#N/A,#N/A,FALSE,"TD 6A";#N/A,#N/A,FALSE,"TD 6B";#N/A,#N/A,FALSE,"TD 7";#N/A,#N/A,FALSE,"TD 8";#N/A,#N/A,FALSE,"TD 9A";#N/A,#N/A,FALSE,"TD 9B";#N/A,#N/A,FALSE,"TD 10";#N/A,#N/A,FALSE,"TD 11";#N/A,#N/A,FALSE,"TD 12";#N/A,#N/A,FALSE,"TD DEC"}</x:definedName>
    <x:definedName name="wrn.privatelecform." hidden="1">{#N/A,#N/A,FALSE,"TD 1";#N/A,#N/A,FALSE,"TD 2";#N/A,#N/A,FALSE,"TD 3";#N/A,#N/A,FALSE,"TD 4";#N/A,#N/A,FALSE,"TD 5A";#N/A,#N/A,FALSE,"TD 5B";#N/A,#N/A,FALSE,"TD 6A";#N/A,#N/A,FALSE,"TD 6B";#N/A,#N/A,FALSE,"TD 7";#N/A,#N/A,FALSE,"TD 8";#N/A,#N/A,FALSE,"TD 9A";#N/A,#N/A,FALSE,"TD 9B";#N/A,#N/A,FALSE,"TD 10";#N/A,#N/A,FALSE,"TD 11";#N/A,#N/A,FALSE,"TD 12";#N/A,#N/A,FALSE,"TD DEC"}</x:definedName>
    <x:definedName name="wrn.Receipt._.Stats." localSheetId="9" hidden="1">{"CM Dollars",#N/A,FALSE,"Rec Dollars";"YTD Dollars",#N/A,FALSE,"Rec Dollars";"CM Rec Stats",#N/A,FALSE,"Rec Dollars";"YTD Rec Stats",#N/A,FALSE,"Rec Dollars"}</x:definedName>
    <x:definedName name="wrn.Receipt._.Stats." localSheetId="15" hidden="1">{"CM Dollars",#N/A,FALSE,"Rec Dollars";"YTD Dollars",#N/A,FALSE,"Rec Dollars";"CM Rec Stats",#N/A,FALSE,"Rec Dollars";"YTD Rec Stats",#N/A,FALSE,"Rec Dollars"}</x:definedName>
    <x:definedName name="wrn.Receipt._.Stats." localSheetId="16" hidden="1">{"CM Dollars",#N/A,FALSE,"Rec Dollars";"YTD Dollars",#N/A,FALSE,"Rec Dollars";"CM Rec Stats",#N/A,FALSE,"Rec Dollars";"YTD Rec Stats",#N/A,FALSE,"Rec Dollars"}</x:definedName>
    <x:definedName name="wrn.Receipt._.Stats." localSheetId="17" hidden="1">{"CM Dollars",#N/A,FALSE,"Rec Dollars";"YTD Dollars",#N/A,FALSE,"Rec Dollars";"CM Rec Stats",#N/A,FALSE,"Rec Dollars";"YTD Rec Stats",#N/A,FALSE,"Rec Dollars"}</x:definedName>
    <x:definedName name="wrn.Receipt._.Stats." hidden="1">{"CM Dollars",#N/A,FALSE,"Rec Dollars";"YTD Dollars",#N/A,FALSE,"Rec Dollars";"CM Rec Stats",#N/A,FALSE,"Rec Dollars";"YTD Rec Stats",#N/A,FALSE,"Rec Dollars"}</x:definedName>
    <x:definedName name="wrn.Report." localSheetId="21" hidden="1">{#N/A,#N/A,FALSE,"Work performed";#N/A,#N/A,FALSE,"Resources"}</x:definedName>
    <x:definedName name="wrn.Report." localSheetId="9" hidden="1">{#N/A,#N/A,FALSE,"Work performed";#N/A,#N/A,FALSE,"Resources"}</x:definedName>
    <x:definedName name="wrn.Report." localSheetId="15" hidden="1">{#N/A,#N/A,FALSE,"Work performed";#N/A,#N/A,FALSE,"Resources"}</x:definedName>
    <x:definedName name="wrn.Report." localSheetId="16" hidden="1">{#N/A,#N/A,FALSE,"Work performed";#N/A,#N/A,FALSE,"Resources"}</x:definedName>
    <x:definedName name="wrn.Report." localSheetId="14" hidden="1">{#N/A,#N/A,FALSE,"Work performed";#N/A,#N/A,FALSE,"Resources"}</x:definedName>
    <x:definedName name="wrn.Report." localSheetId="17" hidden="1">{#N/A,#N/A,FALSE,"Work performed";#N/A,#N/A,FALSE,"Resources"}</x:definedName>
    <x:definedName name="wrn.Report." localSheetId="19" hidden="1">{#N/A,#N/A,FALSE,"Work performed";#N/A,#N/A,FALSE,"Resources"}</x:definedName>
    <x:definedName name="wrn.Report." localSheetId="20" hidden="1">{#N/A,#N/A,FALSE,"Work performed";#N/A,#N/A,FALSE,"Resources"}</x:definedName>
    <x:definedName name="wrn.Report." hidden="1">{#N/A,#N/A,FALSE,"Work performed";#N/A,#N/A,FALSE,"Resources"}</x:definedName>
    <x: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SALES._.VAR._.95._.BUDGET." localSheetId="9" hidden="1">{"PRINT",#N/A,TRUE,"APPA";"PRINT",#N/A,TRUE,"APS";"PRINT",#N/A,TRUE,"BHPL";"PRINT",#N/A,TRUE,"BHPL2";"PRINT",#N/A,TRUE,"CDWR";"PRINT",#N/A,TRUE,"EWEB";"PRINT",#N/A,TRUE,"LADWP";"PRINT",#N/A,TRUE,"NEVBASE"}</x:definedName>
    <x:definedName name="wrn.SALES._.VAR._.95._.BUDGET." localSheetId="17" hidden="1">{"PRINT",#N/A,TRUE,"APPA";"PRINT",#N/A,TRUE,"APS";"PRINT",#N/A,TRUE,"BHPL";"PRINT",#N/A,TRUE,"BHPL2";"PRINT",#N/A,TRUE,"CDWR";"PRINT",#N/A,TRUE,"EWEB";"PRINT",#N/A,TRUE,"LADWP";"PRINT",#N/A,TRUE,"NEVBASE"}</x:definedName>
    <x:definedName name="wrn.SALES._.VAR._.95._.BUDGET." hidden="1">{"PRINT",#N/A,TRUE,"APPA";"PRINT",#N/A,TRUE,"APS";"PRINT",#N/A,TRUE,"BHPL";"PRINT",#N/A,TRUE,"BHPL2";"PRINT",#N/A,TRUE,"CDWR";"PRINT",#N/A,TRUE,"EWEB";"PRINT",#N/A,TRUE,"LADWP";"PRINT",#N/A,TRUE,"NEVBASE"}</x:definedName>
    <x:definedName name="wrn.summary." localSheetId="9" hidden="1">{#N/A,#N/A,FALSE,"AP&amp;L"}</x:definedName>
    <x:definedName name="wrn.summary." localSheetId="17" hidden="1">{#N/A,#N/A,FALSE,"AP&amp;L"}</x:definedName>
    <x:definedName name="wrn.summary." hidden="1">{#N/A,#N/A,FALSE,"AP&amp;L"}</x:definedName>
    <x:definedName name="wrn.Supporting._.Calculations." localSheetId="21" hidden="1">{#N/A,#N/A,FALSE,"Work performed";#N/A,#N/A,FALSE,"Resources"}</x:definedName>
    <x:definedName name="wrn.Supporting._.Calculations." localSheetId="9" hidden="1">{#N/A,#N/A,FALSE,"Work performed";#N/A,#N/A,FALSE,"Resources"}</x:definedName>
    <x:definedName name="wrn.Supporting._.Calculations." localSheetId="15" hidden="1">{#N/A,#N/A,FALSE,"Work performed";#N/A,#N/A,FALSE,"Resources"}</x:definedName>
    <x:definedName name="wrn.Supporting._.Calculations." localSheetId="16" hidden="1">{#N/A,#N/A,FALSE,"Work performed";#N/A,#N/A,FALSE,"Resources"}</x:definedName>
    <x:definedName name="wrn.Supporting._.Calculations." localSheetId="14" hidden="1">{#N/A,#N/A,FALSE,"Work performed";#N/A,#N/A,FALSE,"Resources"}</x:definedName>
    <x:definedName name="wrn.Supporting._.Calculations." localSheetId="17" hidden="1">{#N/A,#N/A,FALSE,"Work performed";#N/A,#N/A,FALSE,"Resources"}</x:definedName>
    <x:definedName name="wrn.Supporting._.Calculations." localSheetId="19" hidden="1">{#N/A,#N/A,FALSE,"Work performed";#N/A,#N/A,FALSE,"Resources"}</x:definedName>
    <x:definedName name="wrn.Supporting._.Calculations." localSheetId="20" hidden="1">{#N/A,#N/A,FALSE,"Work performed";#N/A,#N/A,FALSE,"Resources"}</x:definedName>
    <x:definedName name="wrn.Supporting._.Calculations." hidden="1">{#N/A,#N/A,FALSE,"Work performed";#N/A,#N/A,FALSE,"Resources"}</x:definedName>
    <x:definedName name="wrn.Tax._.Accrual." localSheetId="21" hidden="1">{#N/A,#N/A,TRUE,"TAXPROV";#N/A,#N/A,TRUE,"FLOWTHRU";#N/A,#N/A,TRUE,"SCHEDULE M'S";#N/A,#N/A,TRUE,"PLANT M'S";#N/A,#N/A,TRUE,"TAXJE"}</x:definedName>
    <x:definedName name="wrn.Tax._.Accrual." localSheetId="9" hidden="1">{#N/A,#N/A,TRUE,"TAXPROV";#N/A,#N/A,TRUE,"FLOWTHRU";#N/A,#N/A,TRUE,"SCHEDULE M'S";#N/A,#N/A,TRUE,"PLANT M'S";#N/A,#N/A,TRUE,"TAXJE"}</x:definedName>
    <x:definedName name="wrn.Tax._.Accrual." localSheetId="15" hidden="1">{#N/A,#N/A,TRUE,"TAXPROV";#N/A,#N/A,TRUE,"FLOWTHRU";#N/A,#N/A,TRUE,"SCHEDULE M'S";#N/A,#N/A,TRUE,"PLANT M'S";#N/A,#N/A,TRUE,"TAXJE"}</x:definedName>
    <x:definedName name="wrn.Tax._.Accrual." localSheetId="16" hidden="1">{#N/A,#N/A,TRUE,"TAXPROV";#N/A,#N/A,TRUE,"FLOWTHRU";#N/A,#N/A,TRUE,"SCHEDULE M'S";#N/A,#N/A,TRUE,"PLANT M'S";#N/A,#N/A,TRUE,"TAXJE"}</x:definedName>
    <x:definedName name="wrn.Tax._.Accrual." localSheetId="14" hidden="1">{#N/A,#N/A,TRUE,"TAXPROV";#N/A,#N/A,TRUE,"FLOWTHRU";#N/A,#N/A,TRUE,"SCHEDULE M'S";#N/A,#N/A,TRUE,"PLANT M'S";#N/A,#N/A,TRUE,"TAXJE"}</x:definedName>
    <x:definedName name="wrn.Tax._.Accrual." localSheetId="17" hidden="1">{#N/A,#N/A,TRUE,"TAXPROV";#N/A,#N/A,TRUE,"FLOWTHRU";#N/A,#N/A,TRUE,"SCHEDULE M'S";#N/A,#N/A,TRUE,"PLANT M'S";#N/A,#N/A,TRUE,"TAXJE"}</x:definedName>
    <x:definedName name="wrn.Tax._.Accrual." localSheetId="19" hidden="1">{#N/A,#N/A,TRUE,"TAXPROV";#N/A,#N/A,TRUE,"FLOWTHRU";#N/A,#N/A,TRUE,"SCHEDULE M'S";#N/A,#N/A,TRUE,"PLANT M'S";#N/A,#N/A,TRUE,"TAXJE"}</x:definedName>
    <x:definedName name="wrn.Tax._.Accrual." localSheetId="20" hidden="1">{#N/A,#N/A,TRUE,"TAXPROV";#N/A,#N/A,TRUE,"FLOWTHRU";#N/A,#N/A,TRUE,"SCHEDULE M'S";#N/A,#N/A,TRUE,"PLANT M'S";#N/A,#N/A,TRUE,"TAXJE"}</x:definedName>
    <x:definedName name="wrn.Tax._.Accrual." hidden="1">{#N/A,#N/A,TRUE,"TAXPROV";#N/A,#N/A,TRUE,"FLOWTHRU";#N/A,#N/A,TRUE,"SCHEDULE M'S";#N/A,#N/A,TRUE,"PLANT M'S";#N/A,#N/A,TRUE,"TAXJE"}</x:definedName>
    <x:definedName name="wrn.YearEnd." localSheetId="9" hidden="1">{"Factors Pages 1-2",#N/A,FALSE,"Variables";"Factors Page 3",#N/A,FALSE,"Variables";"Factors Page 4",#N/A,FALSE,"Variables";"Factors Page 5",#N/A,FALSE,"Variables";"YE Pages 7-26",#N/A,FALSE,"Variables"}</x:definedName>
    <x:definedName name="wrn.YearEnd." localSheetId="17" hidden="1">{"Factors Pages 1-2",#N/A,FALSE,"Variables";"Factors Page 3",#N/A,FALSE,"Variables";"Factors Page 4",#N/A,FALSE,"Variables";"Factors Page 5",#N/A,FALSE,"Variables";"YE Pages 7-26",#N/A,FALSE,"Variables"}</x:definedName>
    <x:definedName name="wrn.YearEnd." hidden="1">{"Factors Pages 1-2",#N/A,FALSE,"Variables";"Factors Page 3",#N/A,FALSE,"Variables";"Factors Page 4",#N/A,FALSE,"Variables";"Factors Page 5",#N/A,FALSE,"Variables";"YE Pages 7-26",#N/A,FALSE,"Variables"}</x:definedName>
    <x:definedName name="WS" localSheetId="9">'3a - Shared Revenues'!$E$55</x:definedName>
    <x:definedName name="WS">#REF!</x:definedName>
    <x:definedName name="xa" localSheetId="9">{"'Metretek HTML'!$A$7:$W$42"}</x:definedName>
    <x:definedName name="xa" localSheetId="15">{"'Metretek HTML'!$A$7:$W$42"}</x:definedName>
    <x:definedName name="xa" localSheetId="16">{"'Metretek HTML'!$A$7:$W$42"}</x:definedName>
    <x:definedName name="xa" localSheetId="17">{"'Metretek HTML'!$A$7:$W$42"}</x:definedName>
    <x:definedName name="xa">{"'Metretek HTML'!$A$7:$W$42"}</x:definedName>
    <x:definedName name="XLRG_GE">#REF!</x:definedName>
    <x:definedName name="XLRG_GJ">#REF!</x:definedName>
    <x:definedName name="xls" localSheetId="9">{"'Metretek HTML'!$A$7:$W$42"}</x:definedName>
    <x:definedName name="xls" localSheetId="15">{"'Metretek HTML'!$A$7:$W$42"}</x:definedName>
    <x:definedName name="xls" localSheetId="16">{"'Metretek HTML'!$A$7:$W$42"}</x:definedName>
    <x:definedName name="xls" localSheetId="17">{"'Metretek HTML'!$A$7:$W$42"}</x:definedName>
    <x:definedName name="xls">{"'Metretek HTML'!$A$7:$W$42"}</x:definedName>
    <x:definedName name="XO" localSheetId="9">{"'Metretek HTML'!$A$7:$W$42"}</x:definedName>
    <x:definedName name="XO" localSheetId="15">{"'Metretek HTML'!$A$7:$W$42"}</x:definedName>
    <x:definedName name="XO" localSheetId="16">{"'Metretek HTML'!$A$7:$W$42"}</x:definedName>
    <x:definedName name="XO" localSheetId="17">{"'Metretek HTML'!$A$7:$W$42"}</x:definedName>
    <x:definedName name="XO">{"'Metretek HTML'!$A$7:$W$42"}</x:definedName>
    <x:definedName name="xs" localSheetId="9">{"'Metretek HTML'!$A$7:$W$42"}</x:definedName>
    <x:definedName name="xs" localSheetId="15">{"'Metretek HTML'!$A$7:$W$42"}</x:definedName>
    <x:definedName name="xs" localSheetId="16">{"'Metretek HTML'!$A$7:$W$42"}</x:definedName>
    <x:definedName name="xs" localSheetId="17">{"'Metretek HTML'!$A$7:$W$42"}</x:definedName>
    <x:definedName name="xs">{"'Metretek HTML'!$A$7:$W$42"}</x:definedName>
    <x:definedName name="xTc" localSheetId="9">#REF!</x:definedName>
    <x:definedName name="xTc">#REF!</x:definedName>
    <x:definedName name="xx" localSheetId="21" hidden="1">{#N/A,#N/A,FALSE,"EMPPAY"}</x:definedName>
    <x:definedName name="xx" localSheetId="9">{"'Metretek HTML'!$A$7:$W$42"}</x:definedName>
    <x:definedName name="xx" localSheetId="15" hidden="1">{#N/A,#N/A,FALSE,"EMPPAY"}</x:definedName>
    <x:definedName name="xx" localSheetId="16">{"'Metretek HTML'!$A$7:$W$42"}</x:definedName>
    <x:definedName name="xx" localSheetId="14" hidden="1">{#N/A,#N/A,FALSE,"EMPPAY"}</x:definedName>
    <x:definedName name="xx" localSheetId="17">{"'Metretek HTML'!$A$7:$W$42"}</x:definedName>
    <x:definedName name="xx" localSheetId="19" hidden="1">{#N/A,#N/A,FALSE,"EMPPAY"}</x:definedName>
    <x:definedName name="xx" localSheetId="20" hidden="1">{#N/A,#N/A,FALSE,"EMPPAY"}</x:definedName>
    <x:definedName name="xx">{"'Metretek HTML'!$A$7:$W$42"}</x:definedName>
    <x:definedName name="xxx" localSheetId="21" hidden="1">{#N/A,#N/A,FALSE,"O&amp;M by processes";#N/A,#N/A,FALSE,"Elec Act vs Bud";#N/A,#N/A,FALSE,"G&amp;A";#N/A,#N/A,FALSE,"BGS";#N/A,#N/A,FALSE,"Res Cost"}</x:definedName>
    <x:definedName name="xxx" localSheetId="9" hidden="1">{#N/A,#N/A,FALSE,"O&amp;M by processes";#N/A,#N/A,FALSE,"Elec Act vs Bud";#N/A,#N/A,FALSE,"G&amp;A";#N/A,#N/A,FALSE,"BGS";#N/A,#N/A,FALSE,"Res Cost"}</x:definedName>
    <x:definedName name="xxx" localSheetId="15" hidden="1">{#N/A,#N/A,FALSE,"O&amp;M by processes";#N/A,#N/A,FALSE,"Elec Act vs Bud";#N/A,#N/A,FALSE,"G&amp;A";#N/A,#N/A,FALSE,"BGS";#N/A,#N/A,FALSE,"Res Cost"}</x:definedName>
    <x:definedName name="xxx" localSheetId="16" hidden="1">{#N/A,#N/A,FALSE,"O&amp;M by processes";#N/A,#N/A,FALSE,"Elec Act vs Bud";#N/A,#N/A,FALSE,"G&amp;A";#N/A,#N/A,FALSE,"BGS";#N/A,#N/A,FALSE,"Res Cost"}</x:definedName>
    <x:definedName name="xxx" localSheetId="14" hidden="1">{#N/A,#N/A,FALSE,"O&amp;M by processes";#N/A,#N/A,FALSE,"Elec Act vs Bud";#N/A,#N/A,FALSE,"G&amp;A";#N/A,#N/A,FALSE,"BGS";#N/A,#N/A,FALSE,"Res Cost"}</x:definedName>
    <x:definedName name="xxx" localSheetId="17" hidden="1">{#N/A,#N/A,FALSE,"O&amp;M by processes";#N/A,#N/A,FALSE,"Elec Act vs Bud";#N/A,#N/A,FALSE,"G&amp;A";#N/A,#N/A,FALSE,"BGS";#N/A,#N/A,FALSE,"Res Cost"}</x:definedName>
    <x:definedName name="xxx" localSheetId="19" hidden="1">{#N/A,#N/A,FALSE,"O&amp;M by processes";#N/A,#N/A,FALSE,"Elec Act vs Bud";#N/A,#N/A,FALSE,"G&amp;A";#N/A,#N/A,FALSE,"BGS";#N/A,#N/A,FALSE,"Res Cost"}</x:definedName>
    <x:definedName name="xxx" localSheetId="20" hidden="1">{#N/A,#N/A,FALSE,"O&amp;M by processes";#N/A,#N/A,FALSE,"Elec Act vs Bud";#N/A,#N/A,FALSE,"G&amp;A";#N/A,#N/A,FALSE,"BGS";#N/A,#N/A,FALSE,"Res Cost"}</x:definedName>
    <x:definedName name="xxx" hidden="1">{#N/A,#N/A,FALSE,"O&amp;M by processes";#N/A,#N/A,FALSE,"Elec Act vs Bud";#N/A,#N/A,FALSE,"G&amp;A";#N/A,#N/A,FALSE,"BGS";#N/A,#N/A,FALSE,"Res Cost"}</x:definedName>
    <x:definedName name="xxxx" localSheetId="21" hidden="1">{#N/A,#N/A,FALSE,"O&amp;M by processes";#N/A,#N/A,FALSE,"Elec Act vs Bud";#N/A,#N/A,FALSE,"G&amp;A";#N/A,#N/A,FALSE,"BGS";#N/A,#N/A,FALSE,"Res Cost"}</x:definedName>
    <x:definedName name="xxxx" localSheetId="9" hidden="1">{#N/A,#N/A,FALSE,"O&amp;M by processes";#N/A,#N/A,FALSE,"Elec Act vs Bud";#N/A,#N/A,FALSE,"G&amp;A";#N/A,#N/A,FALSE,"BGS";#N/A,#N/A,FALSE,"Res Cost"}</x:definedName>
    <x:definedName name="xxxx" localSheetId="15" hidden="1">{#N/A,#N/A,FALSE,"O&amp;M by processes";#N/A,#N/A,FALSE,"Elec Act vs Bud";#N/A,#N/A,FALSE,"G&amp;A";#N/A,#N/A,FALSE,"BGS";#N/A,#N/A,FALSE,"Res Cost"}</x:definedName>
    <x:definedName name="xxxx" localSheetId="16" hidden="1">{#N/A,#N/A,FALSE,"O&amp;M by processes";#N/A,#N/A,FALSE,"Elec Act vs Bud";#N/A,#N/A,FALSE,"G&amp;A";#N/A,#N/A,FALSE,"BGS";#N/A,#N/A,FALSE,"Res Cost"}</x:definedName>
    <x:definedName name="xxxx" localSheetId="14" hidden="1">{#N/A,#N/A,FALSE,"O&amp;M by processes";#N/A,#N/A,FALSE,"Elec Act vs Bud";#N/A,#N/A,FALSE,"G&amp;A";#N/A,#N/A,FALSE,"BGS";#N/A,#N/A,FALSE,"Res Cost"}</x:definedName>
    <x:definedName name="xxxx" localSheetId="17" hidden="1">{#N/A,#N/A,FALSE,"O&amp;M by processes";#N/A,#N/A,FALSE,"Elec Act vs Bud";#N/A,#N/A,FALSE,"G&amp;A";#N/A,#N/A,FALSE,"BGS";#N/A,#N/A,FALSE,"Res Cost"}</x:definedName>
    <x:definedName name="xxxx" localSheetId="19" hidden="1">{#N/A,#N/A,FALSE,"O&amp;M by processes";#N/A,#N/A,FALSE,"Elec Act vs Bud";#N/A,#N/A,FALSE,"G&amp;A";#N/A,#N/A,FALSE,"BGS";#N/A,#N/A,FALSE,"Res Cost"}</x:definedName>
    <x:definedName name="xxxx" localSheetId="20" hidden="1">{#N/A,#N/A,FALSE,"O&amp;M by processes";#N/A,#N/A,FALSE,"Elec Act vs Bud";#N/A,#N/A,FALSE,"G&amp;A";#N/A,#N/A,FALSE,"BGS";#N/A,#N/A,FALSE,"Res Cost"}</x:definedName>
    <x:definedName name="xxxx" hidden="1">{#N/A,#N/A,FALSE,"O&amp;M by processes";#N/A,#N/A,FALSE,"Elec Act vs Bud";#N/A,#N/A,FALSE,"G&amp;A";#N/A,#N/A,FALSE,"BGS";#N/A,#N/A,FALSE,"Res Cost"}</x:definedName>
    <x:definedName name="xxxxxxx" localSheetId="9">{"'Metretek HTML'!$A$7:$W$42"}</x:definedName>
    <x:definedName name="xxxxxxx" localSheetId="15">{"'Metretek HTML'!$A$7:$W$42"}</x:definedName>
    <x:definedName name="xxxxxxx" localSheetId="16">{"'Metretek HTML'!$A$7:$W$42"}</x:definedName>
    <x:definedName name="xxxxxxx" localSheetId="17">{"'Metretek HTML'!$A$7:$W$42"}</x:definedName>
    <x:definedName name="xxxxxxx">{"'Metretek HTML'!$A$7:$W$42"}</x:definedName>
    <x:definedName name="XXXXXXXXXXXXXX" localSheetId="9">{"'Metretek HTML'!$A$7:$W$42"}</x:definedName>
    <x:definedName name="XXXXXXXXXXXXXX" localSheetId="15">{"'Metretek HTML'!$A$7:$W$42"}</x:definedName>
    <x:definedName name="XXXXXXXXXXXXXX" localSheetId="16">{"'Metretek HTML'!$A$7:$W$42"}</x:definedName>
    <x:definedName name="XXXXXXXXXXXXXX" localSheetId="17">{"'Metretek HTML'!$A$7:$W$42"}</x:definedName>
    <x:definedName name="XXXXXXXXXXXXXX">{"'Metretek HTML'!$A$7:$W$42"}</x:definedName>
    <x:definedName name="xy" localSheetId="9">{"'Metretek HTML'!$A$7:$W$42"}</x:definedName>
    <x:definedName name="xy" localSheetId="15">{"'Metretek HTML'!$A$7:$W$42"}</x:definedName>
    <x:definedName name="xy" localSheetId="16">{"'Metretek HTML'!$A$7:$W$42"}</x:definedName>
    <x:definedName name="xy" localSheetId="17">{"'Metretek HTML'!$A$7:$W$42"}</x:definedName>
    <x:definedName name="xy">{"'Metretek HTML'!$A$7:$W$42"}</x:definedName>
    <x:definedName name="XZ" localSheetId="9">{"'Metretek HTML'!$A$7:$W$42"}</x:definedName>
    <x:definedName name="XZ" localSheetId="15">{"'Metretek HTML'!$A$7:$W$42"}</x:definedName>
    <x:definedName name="XZ" localSheetId="16">{"'Metretek HTML'!$A$7:$W$42"}</x:definedName>
    <x:definedName name="XZ" localSheetId="17">{"'Metretek HTML'!$A$7:$W$42"}</x:definedName>
    <x:definedName name="XZ">{"'Metretek HTML'!$A$7:$W$42"}</x:definedName>
    <x:definedName name="y" localSheetId="21" hidden="1">{#N/A,#N/A,FALSE,"Monthly SAIFI";#N/A,#N/A,FALSE,"Yearly SAIFI";#N/A,#N/A,FALSE,"Monthly CAIDI";#N/A,#N/A,FALSE,"Yearly CAIDI";#N/A,#N/A,FALSE,"Monthly SAIDI";#N/A,#N/A,FALSE,"Yearly SAIDI";#N/A,#N/A,FALSE,"Monthly MAIFI";#N/A,#N/A,FALSE,"Yearly MAIFI";#N/A,#N/A,FALSE,"Monthly Cust &gt;=4 Int"}</x:definedName>
    <x:definedName name="y" localSheetId="9" hidden="1">{#N/A,#N/A,FALSE,"Monthly SAIFI";#N/A,#N/A,FALSE,"Yearly SAIFI";#N/A,#N/A,FALSE,"Monthly CAIDI";#N/A,#N/A,FALSE,"Yearly CAIDI";#N/A,#N/A,FALSE,"Monthly SAIDI";#N/A,#N/A,FALSE,"Yearly SAIDI";#N/A,#N/A,FALSE,"Monthly MAIFI";#N/A,#N/A,FALSE,"Yearly MAIFI";#N/A,#N/A,FALSE,"Monthly Cust &gt;=4 Int"}</x:definedName>
    <x:definedName name="y" localSheetId="15" hidden="1">{#N/A,#N/A,FALSE,"Monthly SAIFI";#N/A,#N/A,FALSE,"Yearly SAIFI";#N/A,#N/A,FALSE,"Monthly CAIDI";#N/A,#N/A,FALSE,"Yearly CAIDI";#N/A,#N/A,FALSE,"Monthly SAIDI";#N/A,#N/A,FALSE,"Yearly SAIDI";#N/A,#N/A,FALSE,"Monthly MAIFI";#N/A,#N/A,FALSE,"Yearly MAIFI";#N/A,#N/A,FALSE,"Monthly Cust &gt;=4 Int"}</x:definedName>
    <x:definedName name="y" localSheetId="16" hidden="1">{#N/A,#N/A,FALSE,"Monthly SAIFI";#N/A,#N/A,FALSE,"Yearly SAIFI";#N/A,#N/A,FALSE,"Monthly CAIDI";#N/A,#N/A,FALSE,"Yearly CAIDI";#N/A,#N/A,FALSE,"Monthly SAIDI";#N/A,#N/A,FALSE,"Yearly SAIDI";#N/A,#N/A,FALSE,"Monthly MAIFI";#N/A,#N/A,FALSE,"Yearly MAIFI";#N/A,#N/A,FALSE,"Monthly Cust &gt;=4 Int"}</x:definedName>
    <x:definedName name="y" localSheetId="14" hidden="1">{#N/A,#N/A,FALSE,"Monthly SAIFI";#N/A,#N/A,FALSE,"Yearly SAIFI";#N/A,#N/A,FALSE,"Monthly CAIDI";#N/A,#N/A,FALSE,"Yearly CAIDI";#N/A,#N/A,FALSE,"Monthly SAIDI";#N/A,#N/A,FALSE,"Yearly SAIDI";#N/A,#N/A,FALSE,"Monthly MAIFI";#N/A,#N/A,FALSE,"Yearly MAIFI";#N/A,#N/A,FALSE,"Monthly Cust &gt;=4 Int"}</x:definedName>
    <x:definedName name="y" localSheetId="17" hidden="1">{#N/A,#N/A,FALSE,"Monthly SAIFI";#N/A,#N/A,FALSE,"Yearly SAIFI";#N/A,#N/A,FALSE,"Monthly CAIDI";#N/A,#N/A,FALSE,"Yearly CAIDI";#N/A,#N/A,FALSE,"Monthly SAIDI";#N/A,#N/A,FALSE,"Yearly SAIDI";#N/A,#N/A,FALSE,"Monthly MAIFI";#N/A,#N/A,FALSE,"Yearly MAIFI";#N/A,#N/A,FALSE,"Monthly Cust &gt;=4 Int"}</x:definedName>
    <x:definedName name="y" hidden="1">{#N/A,#N/A,FALSE,"Monthly SAIFI";#N/A,#N/A,FALSE,"Yearly SAIFI";#N/A,#N/A,FALSE,"Monthly CAIDI";#N/A,#N/A,FALSE,"Yearly CAIDI";#N/A,#N/A,FALSE,"Monthly SAIDI";#N/A,#N/A,FALSE,"Yearly SAIDI";#N/A,#N/A,FALSE,"Monthly MAIFI";#N/A,#N/A,FALSE,"Yearly MAIFI";#N/A,#N/A,FALSE,"Monthly Cust &gt;=4 Int"}</x:definedName>
    <x:definedName name="Yates_Center_E_P" localSheetId="17">#REF!</x:definedName>
    <x:definedName name="Yates_Center_E_P">#REF!</x:definedName>
    <x:definedName name="Year" localSheetId="17">#REF!</x:definedName>
    <x:definedName name="Year">#REF!</x:definedName>
    <x:definedName name="Year_2001" localSheetId="17">#REF!</x:definedName>
    <x:definedName name="Year_2001">#REF!</x:definedName>
    <x:definedName name="Year_2002">#REF!</x:definedName>
    <x:definedName name="Year_2003">#REF!</x:definedName>
    <x:definedName name="Year_2004">#REF!</x:definedName>
    <x:definedName name="Year_2005">#REF!</x:definedName>
    <x:definedName name="Year_2006">#REF!</x:definedName>
    <x:definedName name="Year_2007">#REF!</x:definedName>
    <x:definedName name="YEAR1" localSheetId="9">#REF!</x:definedName>
    <x:definedName name="YEAR1">#REF!</x:definedName>
    <x:definedName name="yeartodate" localSheetId="9">#REF!</x:definedName>
    <x:definedName name="yeartodate">#REF!</x:definedName>
    <x:definedName name="YEDATE" localSheetId="9">#REF!</x:definedName>
    <x:definedName name="YEDATE" localSheetId="17">#REF!</x:definedName>
    <x:definedName name="YEDATE">#REF!</x:definedName>
    <x:definedName name="YR_2005" localSheetId="9">#REF!</x:definedName>
    <x:definedName name="YR_2005" localSheetId="17">#REF!</x:definedName>
    <x:definedName name="YR_2005">#REF!</x:definedName>
    <x:definedName name="YR_2006" localSheetId="9">#REF!</x:definedName>
    <x:definedName name="YR_2006" localSheetId="17">#REF!</x:definedName>
    <x:definedName name="YR_2006">#REF!</x:definedName>
    <x:definedName name="YR_2007" localSheetId="17">#REF!</x:definedName>
    <x:definedName name="YR_2007">#REF!</x:definedName>
    <x:definedName name="YR_2008" localSheetId="17">#REF!</x:definedName>
    <x:definedName name="YR_2008">#REF!</x:definedName>
    <x:definedName name="yrtm1" localSheetId="9">#REF!</x:definedName>
    <x:definedName name="yrtm1">#REF!</x:definedName>
    <x:definedName name="yrtm2" localSheetId="9">#REF!</x:definedName>
    <x:definedName name="yrtm2">#REF!</x:definedName>
    <x:definedName name="yrtm3" localSheetId="9">#REF!</x:definedName>
    <x:definedName name="yrtm3">#REF!</x:definedName>
    <x:definedName name="yrtm4" localSheetId="9">#REF!</x:definedName>
    <x:definedName name="yrtm4">#REF!</x:definedName>
    <x:definedName name="yryryrr" localSheetId="21" hidden="1">{#N/A,#N/A,FALSE,"Monthly SAIFI";#N/A,#N/A,FALSE,"Yearly SAIFI";#N/A,#N/A,FALSE,"Monthly CAIDI";#N/A,#N/A,FALSE,"Yearly CAIDI";#N/A,#N/A,FALSE,"Monthly SAIDI";#N/A,#N/A,FALSE,"Yearly SAIDI";#N/A,#N/A,FALSE,"Monthly MAIFI";#N/A,#N/A,FALSE,"Yearly MAIFI";#N/A,#N/A,FALSE,"Monthly Cust &gt;=4 Int"}</x:definedName>
    <x:definedName name="yryryrr" localSheetId="9" hidden="1">{#N/A,#N/A,FALSE,"Monthly SAIFI";#N/A,#N/A,FALSE,"Yearly SAIFI";#N/A,#N/A,FALSE,"Monthly CAIDI";#N/A,#N/A,FALSE,"Yearly CAIDI";#N/A,#N/A,FALSE,"Monthly SAIDI";#N/A,#N/A,FALSE,"Yearly SAIDI";#N/A,#N/A,FALSE,"Monthly MAIFI";#N/A,#N/A,FALSE,"Yearly MAIFI";#N/A,#N/A,FALSE,"Monthly Cust &gt;=4 Int"}</x:definedName>
    <x:definedName name="yryryrr" localSheetId="15" hidden="1">{#N/A,#N/A,FALSE,"Monthly SAIFI";#N/A,#N/A,FALSE,"Yearly SAIFI";#N/A,#N/A,FALSE,"Monthly CAIDI";#N/A,#N/A,FALSE,"Yearly CAIDI";#N/A,#N/A,FALSE,"Monthly SAIDI";#N/A,#N/A,FALSE,"Yearly SAIDI";#N/A,#N/A,FALSE,"Monthly MAIFI";#N/A,#N/A,FALSE,"Yearly MAIFI";#N/A,#N/A,FALSE,"Monthly Cust &gt;=4 Int"}</x:definedName>
    <x:definedName name="yryryrr" localSheetId="16" hidden="1">{#N/A,#N/A,FALSE,"Monthly SAIFI";#N/A,#N/A,FALSE,"Yearly SAIFI";#N/A,#N/A,FALSE,"Monthly CAIDI";#N/A,#N/A,FALSE,"Yearly CAIDI";#N/A,#N/A,FALSE,"Monthly SAIDI";#N/A,#N/A,FALSE,"Yearly SAIDI";#N/A,#N/A,FALSE,"Monthly MAIFI";#N/A,#N/A,FALSE,"Yearly MAIFI";#N/A,#N/A,FALSE,"Monthly Cust &gt;=4 Int"}</x:definedName>
    <x:definedName name="yryryrr" localSheetId="14" hidden="1">{#N/A,#N/A,FALSE,"Monthly SAIFI";#N/A,#N/A,FALSE,"Yearly SAIFI";#N/A,#N/A,FALSE,"Monthly CAIDI";#N/A,#N/A,FALSE,"Yearly CAIDI";#N/A,#N/A,FALSE,"Monthly SAIDI";#N/A,#N/A,FALSE,"Yearly SAIDI";#N/A,#N/A,FALSE,"Monthly MAIFI";#N/A,#N/A,FALSE,"Yearly MAIFI";#N/A,#N/A,FALSE,"Monthly Cust &gt;=4 Int"}</x:definedName>
    <x:definedName name="yryryrr" localSheetId="17" hidden="1">{#N/A,#N/A,FALSE,"Monthly SAIFI";#N/A,#N/A,FALSE,"Yearly SAIFI";#N/A,#N/A,FALSE,"Monthly CAIDI";#N/A,#N/A,FALSE,"Yearly CAIDI";#N/A,#N/A,FALSE,"Monthly SAIDI";#N/A,#N/A,FALSE,"Yearly SAIDI";#N/A,#N/A,FALSE,"Monthly MAIFI";#N/A,#N/A,FALSE,"Yearly MAIFI";#N/A,#N/A,FALSE,"Monthly Cust &gt;=4 Int"}</x:definedName>
    <x:definedName name="yryryrr" hidden="1">{#N/A,#N/A,FALSE,"Monthly SAIFI";#N/A,#N/A,FALSE,"Yearly SAIFI";#N/A,#N/A,FALSE,"Monthly CAIDI";#N/A,#N/A,FALSE,"Yearly CAIDI";#N/A,#N/A,FALSE,"Monthly SAIDI";#N/A,#N/A,FALSE,"Yearly SAIDI";#N/A,#N/A,FALSE,"Monthly MAIFI";#N/A,#N/A,FALSE,"Yearly MAIFI";#N/A,#N/A,FALSE,"Monthly Cust &gt;=4 Int"}</x:definedName>
    <x:definedName name="ytd" localSheetId="17">#REF!</x:definedName>
    <x:definedName name="ytd">#REF!</x:definedName>
    <x:definedName name="yy" localSheetId="9">{"'Metretek HTML'!$A$7:$W$42"}</x:definedName>
    <x:definedName name="yy" localSheetId="15">{"'Metretek HTML'!$A$7:$W$42"}</x:definedName>
    <x:definedName name="yy" localSheetId="16">{"'Metretek HTML'!$A$7:$W$42"}</x:definedName>
    <x:definedName name="yy" localSheetId="17">{"'Metretek HTML'!$A$7:$W$42"}</x:definedName>
    <x:definedName name="yy">{"'Metretek HTML'!$A$7:$W$42"}</x:definedName>
    <x:definedName name="z" localSheetId="21" hidden="1">{#N/A,#N/A,FALSE,"Monthly SAIFI";#N/A,#N/A,FALSE,"Yearly SAIFI";#N/A,#N/A,FALSE,"Monthly CAIDI";#N/A,#N/A,FALSE,"Yearly CAIDI";#N/A,#N/A,FALSE,"Monthly SAIDI";#N/A,#N/A,FALSE,"Yearly SAIDI";#N/A,#N/A,FALSE,"Monthly MAIFI";#N/A,#N/A,FALSE,"Yearly MAIFI";#N/A,#N/A,FALSE,"Monthly Cust &gt;=4 Int"}</x:definedName>
    <x:definedName name="z" localSheetId="9" hidden="1">{#N/A,#N/A,FALSE,"Monthly SAIFI";#N/A,#N/A,FALSE,"Yearly SAIFI";#N/A,#N/A,FALSE,"Monthly CAIDI";#N/A,#N/A,FALSE,"Yearly CAIDI";#N/A,#N/A,FALSE,"Monthly SAIDI";#N/A,#N/A,FALSE,"Yearly SAIDI";#N/A,#N/A,FALSE,"Monthly MAIFI";#N/A,#N/A,FALSE,"Yearly MAIFI";#N/A,#N/A,FALSE,"Monthly Cust &gt;=4 Int"}</x:definedName>
    <x:definedName name="z" localSheetId="15" hidden="1">{#N/A,#N/A,FALSE,"Monthly SAIFI";#N/A,#N/A,FALSE,"Yearly SAIFI";#N/A,#N/A,FALSE,"Monthly CAIDI";#N/A,#N/A,FALSE,"Yearly CAIDI";#N/A,#N/A,FALSE,"Monthly SAIDI";#N/A,#N/A,FALSE,"Yearly SAIDI";#N/A,#N/A,FALSE,"Monthly MAIFI";#N/A,#N/A,FALSE,"Yearly MAIFI";#N/A,#N/A,FALSE,"Monthly Cust &gt;=4 Int"}</x:definedName>
    <x:definedName name="z" localSheetId="16" hidden="1">{#N/A,#N/A,FALSE,"Monthly SAIFI";#N/A,#N/A,FALSE,"Yearly SAIFI";#N/A,#N/A,FALSE,"Monthly CAIDI";#N/A,#N/A,FALSE,"Yearly CAIDI";#N/A,#N/A,FALSE,"Monthly SAIDI";#N/A,#N/A,FALSE,"Yearly SAIDI";#N/A,#N/A,FALSE,"Monthly MAIFI";#N/A,#N/A,FALSE,"Yearly MAIFI";#N/A,#N/A,FALSE,"Monthly Cust &gt;=4 Int"}</x:definedName>
    <x:definedName name="z" localSheetId="14" hidden="1">{#N/A,#N/A,FALSE,"Monthly SAIFI";#N/A,#N/A,FALSE,"Yearly SAIFI";#N/A,#N/A,FALSE,"Monthly CAIDI";#N/A,#N/A,FALSE,"Yearly CAIDI";#N/A,#N/A,FALSE,"Monthly SAIDI";#N/A,#N/A,FALSE,"Yearly SAIDI";#N/A,#N/A,FALSE,"Monthly MAIFI";#N/A,#N/A,FALSE,"Yearly MAIFI";#N/A,#N/A,FALSE,"Monthly Cust &gt;=4 Int"}</x:definedName>
    <x:definedName name="z" localSheetId="17" hidden="1">{#N/A,#N/A,FALSE,"Monthly SAIFI";#N/A,#N/A,FALSE,"Yearly SAIFI";#N/A,#N/A,FALSE,"Monthly CAIDI";#N/A,#N/A,FALSE,"Yearly CAIDI";#N/A,#N/A,FALSE,"Monthly SAIDI";#N/A,#N/A,FALSE,"Yearly SAIDI";#N/A,#N/A,FALSE,"Monthly MAIFI";#N/A,#N/A,FALSE,"Yearly MAIFI";#N/A,#N/A,FALSE,"Monthly Cust &gt;=4 Int"}</x:definedName>
    <x:definedName name="z" hidden="1">{#N/A,#N/A,FALSE,"Monthly SAIFI";#N/A,#N/A,FALSE,"Yearly SAIFI";#N/A,#N/A,FALSE,"Monthly CAIDI";#N/A,#N/A,FALSE,"Yearly CAIDI";#N/A,#N/A,FALSE,"Monthly SAIDI";#N/A,#N/A,FALSE,"Yearly SAIDI";#N/A,#N/A,FALSE,"Monthly MAIFI";#N/A,#N/A,FALSE,"Yearly MAIFI";#N/A,#N/A,FALSE,"Monthly Cust &gt;=4 Int"}</x:definedName>
    <x:definedName name="Z_28948E05_8F34_4F1E_96FB_A80A6A844600_.wvu.Cols" localSheetId="17" hidden="1">'7 - Cap Add WS'!$U:$AB</x:definedName>
    <x:definedName name="Z_28948E05_8F34_4F1E_96FB_A80A6A844600_.wvu.PrintTitles" localSheetId="17" hidden="1">'7 - Cap Add WS'!$C:$D</x:definedName>
    <x:definedName name="Z_63011E91_4609_4523_98FE_FD252E915668_.wvu.Cols" localSheetId="17" hidden="1">'7 - Cap Add WS'!$U:$AB</x:definedName>
    <x:definedName name="Z_63011E91_4609_4523_98FE_FD252E915668_.wvu.PrintArea" localSheetId="17" hidden="1">'7 - Cap Add WS'!$C$1:$AZ$76</x:definedName>
    <x:definedName name="Z_63011E91_4609_4523_98FE_FD252E915668_.wvu.PrintTitles" localSheetId="17" hidden="1">'7 - Cap Add WS'!$C:$D</x:definedName>
    <x:definedName name="Z_71B42B22_A376_44B5_B0C1_23FC1AA3DBA2_.wvu.Cols" localSheetId="17" hidden="1">'7 - Cap Add WS'!$U:$AB</x:definedName>
    <x:definedName name="Z_71B42B22_A376_44B5_B0C1_23FC1AA3DBA2_.wvu.PrintTitles" localSheetId="17" hidden="1">'7 - Cap Add WS'!$C:$D</x:definedName>
    <x:definedName name="Z_B647CB7F_C846_4278_B6B1_1EF7F3C004F5_.wvu.Cols" localSheetId="17" hidden="1">'7 - Cap Add WS'!$U:$AB</x:definedName>
    <x:definedName name="Z_B647CB7F_C846_4278_B6B1_1EF7F3C004F5_.wvu.PrintTitles" localSheetId="17" hidden="1">'7 - Cap Add WS'!$C:$D</x:definedName>
    <x:definedName name="Z_DC91DEF3_837B_4BB9_A81E_3B78C5914E6C_.wvu.Cols" localSheetId="17" hidden="1">'7 - Cap Add WS'!$U:$AB</x:definedName>
    <x:definedName name="Z_DC91DEF3_837B_4BB9_A81E_3B78C5914E6C_.wvu.PrintTitles" localSheetId="17" hidden="1">'7 - Cap Add WS'!$C:$D</x:definedName>
    <x:definedName name="Z_E6D9E970_926F_4F3B_8D36_41EB74ECFD6A_.wvu.PrintArea" localSheetId="14" hidden="1">'6-Project Rev Req'!$A$1:$Q$96</x:definedName>
    <x:definedName name="Z_E6D9E970_926F_4F3B_8D36_41EB74ECFD6A_.wvu.Rows" localSheetId="11" hidden="1">'5 - Cost Support 1'!#REF!</x:definedName>
    <x:definedName name="Z_F04A2B9A_C6FE_4FEB_AD1E_2CF9AC309BE4_.wvu.PrintArea" localSheetId="15" hidden="1">'6A-Project True-up'!$A$1:$L$18</x:definedName>
    <x:definedName name="Z_F04A2B9A_C6FE_4FEB_AD1E_2CF9AC309BE4_.wvu.PrintArea" localSheetId="14" hidden="1">'6-Project Rev Req'!$A$1:$Q$92</x:definedName>
    <x:definedName name="Z_F04A2B9A_C6FE_4FEB_AD1E_2CF9AC309BE4_.wvu.PrintArea" localSheetId="19" hidden="1">'9 - Rate Base'!$A$1:$M$49</x:definedName>
    <x:definedName name="Z_F04A2B9A_C6FE_4FEB_AD1E_2CF9AC309BE4_.wvu.PrintArea" localSheetId="20" hidden="1">'9A - Gross Plant &amp; ARO'!$A$1:$O$25</x:definedName>
    <x:definedName name="Z_FAAD9AAC_1337_43AB_BF1F_CCF9DFCF5B78_.wvu.Cols" localSheetId="17" hidden="1">'7 - Cap Add WS'!$U:$AB</x:definedName>
    <x:definedName name="Z_FAAD9AAC_1337_43AB_BF1F_CCF9DFCF5B78_.wvu.PrintTitles" localSheetId="17" hidden="1">'7 - Cap Add WS'!$C:$D</x:definedName>
    <x:definedName name="zaph" localSheetId="15">#REF!</x:definedName>
    <x:definedName name="zaph" localSheetId="16">#REF!</x:definedName>
    <x:definedName name="zaph" localSheetId="17">#REF!</x:definedName>
    <x:definedName name="zaph">#REF!</x:definedName>
    <x:definedName name="zero">0</x:definedName>
    <x:definedName name="Zone_Inputs">#REF!,#REF!,#REF!,#REF!,#REF!,#REF!,#REF!,#REF!,#REF!,#REF!,#REF!,#REF!,#REF!,#REF!,#REF!,#REF!,#REF!,#REF!,#REF!,#REF!,#REF!,#REF!,#REF!,#REF!,#REF!,#REF!,#REF!,#REF!,#REF!</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B261" i="9" l="1"/>
  <x:c r="B262" i="9" s="1"/>
  <x:c r="B263" i="9" s="1"/>
  <x:c r="B264" i="9" s="1"/>
  <x:c r="B265" i="9" s="1"/>
  <x:c r="B266" i="9" s="1"/>
  <x:c r="B267" i="9" s="1"/>
  <x:c r="B268" i="9" s="1"/>
  <x:c r="B269" i="9" s="1"/>
  <x:c r="B270" i="9" s="1"/>
  <x:c r="B271" i="9" s="1"/>
  <x:c r="B272" i="9" s="1"/>
  <x:c r="B273" i="9" s="1"/>
  <x:c r="B274" i="9" s="1"/>
  <x:c r="B275" i="9" s="1"/>
  <x:c r="B276" i="9" s="1"/>
  <x:c r="B277" i="9" s="1"/>
  <x:c r="B278" i="9" s="1"/>
  <x:c r="B279" i="9" s="1"/>
  <x:c r="B280" i="9" s="1"/>
  <x:c r="B281" i="9" s="1"/>
  <x:c r="B282" i="9" s="1"/>
  <x:c r="B283" i="9" s="1"/>
  <x:c r="B284" i="9" s="1"/>
  <x:c r="B285" i="9" s="1"/>
  <x:c r="B286" i="9" s="1"/>
  <x:c r="B287" i="9" s="1"/>
  <x:c r="B288" i="9" s="1"/>
  <x:c r="B289" i="9" s="1"/>
  <x:c r="B290" i="9" s="1"/>
  <x:c r="B291" i="9" s="1"/>
  <x:c r="B292" i="9" s="1"/>
  <x:c r="B293" i="9" s="1"/>
  <x:c r="B294" i="9" s="1"/>
  <x:c r="B295" i="9" s="1"/>
  <x:c r="B296" i="9" s="1"/>
  <x:c r="B297" i="9" s="1"/>
  <x:c r="B298" i="9" s="1"/>
  <x:c r="B299" i="9" s="1"/>
  <x:c r="B300" i="9" s="1"/>
  <x:c r="B301" i="9" s="1"/>
  <x:c r="B302" i="9" s="1"/>
  <x:c r="B303" i="9" s="1"/>
  <x:c r="B304" i="9" s="1"/>
  <x:c r="B305" i="9" s="1"/>
  <x:c r="B306" i="9" s="1"/>
  <x:c r="B307" i="9" s="1"/>
  <x:c r="B308" i="9" s="1"/>
  <x:c r="B309" i="9" s="1"/>
  <x:c r="B310" i="9" s="1"/>
  <x:c r="B311" i="9" s="1"/>
  <x:c r="B312" i="9" s="1"/>
  <x:c r="B313" i="9" s="1"/>
  <x:c r="B314" i="9" s="1"/>
  <x:c r="B315" i="9" s="1"/>
  <x:c r="B316" i="9" s="1"/>
  <x:c r="B317" i="9" s="1"/>
  <x:c r="B318" i="9" s="1"/>
  <x:c r="B319" i="9" s="1"/>
  <x:c r="B320" i="9" s="1"/>
  <x:c r="B321" i="9" s="1"/>
  <x:c r="B322" i="9" s="1"/>
  <x:c r="B323" i="9" s="1"/>
  <x:c r="B324" i="9" s="1"/>
  <x:c r="B325" i="9" s="1"/>
  <x:c r="B326" i="9" s="1"/>
  <x:c r="B327" i="9" s="1"/>
  <x:c r="B328" i="9" s="1"/>
  <x:c r="B329" i="9" s="1"/>
  <x:c r="H324" i="1" l="1"/>
  <x:c r="E26" i="14" l="1"/>
  <x:c r="E23" i="55" l="1"/>
  <x:c r="AS23" i="55" s="1"/>
  <x:c r="J44" i="13"/>
  <x:c r="AO23" i="55" l="1"/>
  <x:c r="M23" i="55"/>
  <x:c r="Q23" i="55"/>
  <x:c r="U23" i="55"/>
  <x:c r="Y23" i="55"/>
  <x:c r="I23" i="55"/>
  <x:c r="AC23" i="55"/>
  <x:c r="AG23" i="55"/>
  <x:c r="AK23" i="55"/>
  <x:c r="G131" i="49"/>
  <x:c r="H131" i="49"/>
  <x:c r="I131" i="49"/>
  <x:c r="F131" i="49"/>
  <x:c r="H211" i="1" l="1"/>
  <x:c r="E5" i="51"/>
  <x:c r="K11" i="18" l="1"/>
  <x:c r="L11" i="18"/>
  <x:c r="M11" i="18"/>
  <x:c r="N11" i="18"/>
  <x:c r="K12" i="18"/>
  <x:c r="L12" i="18"/>
  <x:c r="M12" i="18"/>
  <x:c r="N12" i="18"/>
  <x:c r="K13" i="18"/>
  <x:c r="L13" i="18"/>
  <x:c r="M13" i="18"/>
  <x:c r="N13" i="18"/>
  <x:c r="K14" i="18"/>
  <x:c r="L14" i="18"/>
  <x:c r="M14" i="18"/>
  <x:c r="N14" i="18"/>
  <x:c r="K15" i="18"/>
  <x:c r="L15" i="18"/>
  <x:c r="M15" i="18"/>
  <x:c r="N15" i="18"/>
  <x:c r="M16" i="18"/>
  <x:c r="K16" i="18"/>
  <x:c r="L16" i="18"/>
  <x:c r="N16" i="18"/>
  <x:c r="K17" i="18"/>
  <x:c r="L17" i="18"/>
  <x:c r="N17" i="18"/>
  <x:c r="K18" i="18"/>
  <x:c r="L18" i="18"/>
  <x:c r="N18" i="18"/>
  <x:c r="K19" i="18"/>
  <x:c r="L19" i="18"/>
  <x:c r="N19" i="18"/>
  <x:c r="K20" i="18"/>
  <x:c r="L20" i="18"/>
  <x:c r="N20" i="18"/>
  <x:c r="K21" i="18"/>
  <x:c r="L21" i="18"/>
  <x:c r="N21" i="18"/>
  <x:c r="K22" i="18"/>
  <x:c r="L22" i="18"/>
  <x:c r="N22" i="18"/>
  <x:c r="D249" i="51"/>
  <x:c r="E208" i="51"/>
  <x:c r="F208" i="51"/>
  <x:c r="G208" i="51"/>
  <x:c r="E209" i="51"/>
  <x:c r="F209" i="51"/>
  <x:c r="G209" i="51"/>
  <x:c r="E210" i="51"/>
  <x:c r="F210" i="51"/>
  <x:c r="G210" i="51"/>
  <x:c r="E211" i="51"/>
  <x:c r="F211" i="51"/>
  <x:c r="G211" i="51"/>
  <x:c r="E212" i="51"/>
  <x:c r="F212" i="51"/>
  <x:c r="G212" i="51"/>
  <x:c r="E213" i="51"/>
  <x:c r="F213" i="51"/>
  <x:c r="G213" i="51"/>
  <x:c r="E214" i="51"/>
  <x:c r="F214" i="51"/>
  <x:c r="G214" i="51"/>
  <x:c r="E215" i="51"/>
  <x:c r="F215" i="51"/>
  <x:c r="G215" i="51"/>
  <x:c r="E216" i="51"/>
  <x:c r="F216" i="51"/>
  <x:c r="G216" i="51"/>
  <x:c r="E217" i="51"/>
  <x:c r="F217" i="51"/>
  <x:c r="G217" i="51"/>
  <x:c r="E218" i="51"/>
  <x:c r="F218" i="51"/>
  <x:c r="G218" i="51"/>
  <x:c r="F207" i="51"/>
  <x:c r="G207" i="51"/>
  <x:c r="E207" i="51"/>
  <x:c r="E173" i="51"/>
  <x:c r="F173" i="51"/>
  <x:c r="G173" i="51"/>
  <x:c r="E174" i="51"/>
  <x:c r="F174" i="51"/>
  <x:c r="G174" i="51"/>
  <x:c r="E175" i="51"/>
  <x:c r="F175" i="51"/>
  <x:c r="G175" i="51"/>
  <x:c r="E176" i="51"/>
  <x:c r="F176" i="51"/>
  <x:c r="G176" i="51"/>
  <x:c r="E177" i="51"/>
  <x:c r="F177" i="51"/>
  <x:c r="G177" i="51"/>
  <x:c r="E178" i="51"/>
  <x:c r="F178" i="51"/>
  <x:c r="G178" i="51"/>
  <x:c r="E179" i="51"/>
  <x:c r="F179" i="51"/>
  <x:c r="G179" i="51"/>
  <x:c r="E180" i="51"/>
  <x:c r="F180" i="51"/>
  <x:c r="G180" i="51"/>
  <x:c r="E181" i="51"/>
  <x:c r="F181" i="51"/>
  <x:c r="G181" i="51"/>
  <x:c r="E182" i="51"/>
  <x:c r="F182" i="51"/>
  <x:c r="G182" i="51"/>
  <x:c r="E183" i="51"/>
  <x:c r="F183" i="51"/>
  <x:c r="G183" i="51"/>
  <x:c r="F172" i="51"/>
  <x:c r="G172" i="51"/>
  <x:c r="E172" i="51"/>
  <x:c r="E138" i="51"/>
  <x:c r="F138" i="51"/>
  <x:c r="G138" i="51"/>
  <x:c r="E139" i="51"/>
  <x:c r="F139" i="51"/>
  <x:c r="G139" i="51"/>
  <x:c r="E140" i="51"/>
  <x:c r="F140" i="51"/>
  <x:c r="G140" i="51"/>
  <x:c r="E141" i="51"/>
  <x:c r="F141" i="51"/>
  <x:c r="G141" i="51"/>
  <x:c r="E142" i="51"/>
  <x:c r="F142" i="51"/>
  <x:c r="G142" i="51"/>
  <x:c r="E143" i="51"/>
  <x:c r="F143" i="51"/>
  <x:c r="G143" i="51"/>
  <x:c r="E144" i="51"/>
  <x:c r="F144" i="51"/>
  <x:c r="G144" i="51"/>
  <x:c r="E145" i="51"/>
  <x:c r="F145" i="51"/>
  <x:c r="G145" i="51"/>
  <x:c r="E146" i="51"/>
  <x:c r="F146" i="51"/>
  <x:c r="G146" i="51"/>
  <x:c r="E147" i="51"/>
  <x:c r="F147" i="51"/>
  <x:c r="G147" i="51"/>
  <x:c r="E148" i="51"/>
  <x:c r="F148" i="51"/>
  <x:c r="G148" i="51"/>
  <x:c r="F137" i="51"/>
  <x:c r="G137" i="51"/>
  <x:c r="E137" i="51"/>
  <x:c r="E89" i="51"/>
  <x:c r="F89" i="51"/>
  <x:c r="G89" i="51"/>
  <x:c r="E90" i="51"/>
  <x:c r="F90" i="51"/>
  <x:c r="G90" i="51"/>
  <x:c r="E91" i="51"/>
  <x:c r="F91" i="51"/>
  <x:c r="G91" i="51"/>
  <x:c r="E92" i="51"/>
  <x:c r="F92" i="51"/>
  <x:c r="G92" i="51"/>
  <x:c r="E93" i="51"/>
  <x:c r="F93" i="51"/>
  <x:c r="G93" i="51"/>
  <x:c r="E94" i="51"/>
  <x:c r="F94" i="51"/>
  <x:c r="G94" i="51"/>
  <x:c r="E95" i="51"/>
  <x:c r="F95" i="51"/>
  <x:c r="G95" i="51"/>
  <x:c r="E96" i="51"/>
  <x:c r="F96" i="51"/>
  <x:c r="G96" i="51"/>
  <x:c r="E97" i="51"/>
  <x:c r="F97" i="51"/>
  <x:c r="G97" i="51"/>
  <x:c r="E98" i="51"/>
  <x:c r="F98" i="51"/>
  <x:c r="G98" i="51"/>
  <x:c r="E99" i="51"/>
  <x:c r="F99" i="51"/>
  <x:c r="G99" i="51"/>
  <x:c r="F88" i="51"/>
  <x:c r="G88" i="51"/>
  <x:c r="E88" i="51"/>
  <x:c r="E81" i="49"/>
  <x:c r="E21" i="5"/>
  <x:c r="H199" i="9" l="1"/>
  <x:c r="J199" i="9" s="1"/>
  <x:c r="H197" i="9"/>
  <x:c r="J197" i="9" s="1"/>
  <x:c r="H201" i="9" l="1"/>
  <x:c r="J201" i="9" s="1"/>
  <x:c r="M17" i="18"/>
  <x:c r="G201" i="9"/>
  <x:c r="M18" i="18" l="1"/>
  <x:c r="H50" i="9"/>
  <x:c r="H52" i="9" s="1"/>
  <x:c r="M19" i="18" l="1"/>
  <x:c r="M20" i="18" l="1"/>
  <x:c r="C60" i="13"/>
  <x:c r="M21" i="18" l="1"/>
  <x:c r="M22" i="18"/>
  <x:c r="V121" i="53"/>
  <x:c r="T121" i="53"/>
  <x:c r="N121" i="53"/>
  <x:c r="H121" i="53"/>
  <x:c r="F86" i="53"/>
  <x:c r="H86" i="53"/>
  <x:c r="N86" i="53"/>
  <x:c r="T86" i="53"/>
  <x:c r="V86" i="53"/>
  <x:c r="T71" i="53"/>
  <x:c r="N71" i="53"/>
  <x:c r="H71" i="53"/>
  <x:c r="F71" i="53"/>
  <x:c r="I202" i="49"/>
  <x:c r="H202" i="49"/>
  <x:c r="G202" i="49"/>
  <x:c r="F202" i="49"/>
  <x:c r="F209" i="49" s="1"/>
  <x:c r="G65" i="49"/>
  <x:c r="H65" i="49"/>
  <x:c r="I65" i="49"/>
  <x:c r="G66" i="49"/>
  <x:c r="H66" i="49"/>
  <x:c r="I66" i="49"/>
  <x:c r="F66" i="49"/>
  <x:c r="F65" i="49"/>
  <x:c r="G133" i="50"/>
  <x:c r="H133" i="50"/>
  <x:c r="I133" i="50"/>
  <x:c r="G134" i="50"/>
  <x:c r="H134" i="50"/>
  <x:c r="I134" i="50"/>
  <x:c r="F133" i="50"/>
  <x:c r="G65" i="50"/>
  <x:c r="H65" i="50"/>
  <x:c r="I65" i="50"/>
  <x:c r="G66" i="50"/>
  <x:c r="H66" i="50"/>
  <x:c r="I66" i="50"/>
  <x:c r="F65" i="50"/>
  <x:c r="E68" i="13" l="1"/>
  <x:c r="O86" i="48" l="1"/>
  <x:c r="G63" i="49"/>
  <x:c r="H63" i="49"/>
  <x:c r="I63" i="49"/>
  <x:c r="F63" i="49"/>
  <x:c r="E42" i="49"/>
  <x:c r="E43" i="49"/>
  <x:c r="E44" i="49"/>
  <x:c r="E45" i="49"/>
  <x:c r="G63" i="50"/>
  <x:c r="H63" i="50"/>
  <x:c r="I63" i="50"/>
  <x:c r="F66" i="50"/>
  <x:c r="F63" i="50"/>
  <x:c r="E39" i="50"/>
  <x:c r="E40" i="50"/>
  <x:c r="E41" i="50"/>
  <x:c r="N221" i="51"/>
  <x:c r="N186" i="51"/>
  <x:c r="N151" i="51"/>
  <x:c r="N102" i="51"/>
  <x:c r="N67" i="51"/>
  <x:c r="N205" i="51"/>
  <x:c r="N203" i="51"/>
  <x:c r="N170" i="51"/>
  <x:c r="N168" i="51"/>
  <x:c r="N135" i="51"/>
  <x:c r="N133" i="51"/>
  <x:c r="N86" i="51"/>
  <x:c r="N84" i="51"/>
  <x:c r="N49" i="51"/>
  <x:c r="N36" i="51"/>
  <x:c r="N32" i="51"/>
  <x:c r="R208" i="9" l="1"/>
  <x:c r="F23" i="32" l="1"/>
  <x:c r="I21" i="33" l="1"/>
  <x:c r="G58" i="9" l="1"/>
  <x:c r="G52" i="9"/>
  <x:c r="I52" i="9" s="1"/>
  <x:c r="G50" i="9"/>
  <x:c r="H229" i="1" l="1"/>
  <x:c r="H212" i="1"/>
  <x:c r="T104" i="9" l="1"/>
  <x:c r="H109" i="9"/>
  <x:c r="I109" i="9"/>
  <x:c r="J109" i="9"/>
  <x:c r="K109" i="9"/>
  <x:c r="L109" i="9"/>
  <x:c r="M109" i="9"/>
  <x:c r="N109" i="9"/>
  <x:c r="O109" i="9"/>
  <x:c r="P109" i="9"/>
  <x:c r="Q109" i="9"/>
  <x:c r="R109" i="9"/>
  <x:c r="S109" i="9"/>
  <x:c r="G109" i="9"/>
  <x:c r="I18" i="33" l="1"/>
  <x:c r="G23" i="33"/>
  <x:c r="I20" i="33"/>
  <x:c r="G16" i="33"/>
  <x:c r="G15" i="33"/>
  <x:c r="H14" i="33"/>
  <x:c r="G10" i="33"/>
  <x:c r="F61" i="49" l="1"/>
  <x:c r="G61" i="49"/>
  <x:c r="H61" i="49"/>
  <x:c r="I61" i="49"/>
  <x:c r="E46" i="49"/>
  <x:c r="E47" i="49"/>
  <x:c r="E48" i="49"/>
  <x:c r="F134" i="50"/>
  <x:c r="O27" i="52"/>
  <x:c r="H17" i="1" l="1"/>
  <x:c r="H13" i="1"/>
  <x:c r="H22" i="1" l="1"/>
  <x:c r="E136" i="50"/>
  <x:c r="E135" i="50"/>
  <x:c r="E134" i="50"/>
  <x:c r="E133" i="50"/>
  <x:c r="E130" i="50"/>
  <x:c r="E129" i="50"/>
  <x:c r="E128" i="50"/>
  <x:c r="E127" i="50"/>
  <x:c r="E136" i="49"/>
  <x:c r="E135" i="49"/>
  <x:c r="E133" i="49"/>
  <x:c r="E130" i="49"/>
  <x:c r="E129" i="49"/>
  <x:c r="E128" i="49"/>
  <x:c r="E127" i="49"/>
  <x:c r="H24" i="1" l="1"/>
  <x:c r="E134" i="49"/>
  <x:c r="T119" i="9" l="1"/>
  <x:c r="T120" i="9"/>
  <x:c r="T121" i="9"/>
  <x:c r="T122" i="9"/>
  <x:c r="T123" i="9"/>
  <x:c r="T124" i="9"/>
  <x:c r="T125" i="9"/>
  <x:c r="T126" i="9"/>
  <x:c r="T127" i="9"/>
  <x:c r="T128" i="9"/>
  <x:c r="T129" i="9"/>
  <x:c r="T130" i="9"/>
  <x:c r="T131" i="9"/>
  <x:c r="T132" i="9"/>
  <x:c r="T133" i="9"/>
  <x:c r="T134" i="9"/>
  <x:c r="T135" i="9"/>
  <x:c r="T136" i="9"/>
  <x:c r="H156" i="1" l="1"/>
  <x:c r="M60" i="12" l="1"/>
  <x:c r="M59" i="12"/>
  <x:c r="M58" i="12"/>
  <x:c r="M57" i="12"/>
  <x:c r="M56" i="12"/>
  <x:c r="M55" i="12"/>
  <x:c r="M54" i="12"/>
  <x:c r="M53" i="12"/>
  <x:c r="M52" i="12"/>
  <x:c r="M51" i="12"/>
  <x:c r="M50" i="12"/>
  <x:c r="E59" i="12" l="1"/>
  <x:c r="E58" i="12"/>
  <x:c r="E57" i="12"/>
  <x:c r="E56" i="12"/>
  <x:c r="E55" i="12"/>
  <x:c r="E54" i="12"/>
  <x:c r="E53" i="12"/>
  <x:c r="E52" i="12"/>
  <x:c r="E51" i="12"/>
  <x:c r="E50" i="12"/>
  <x:c r="N28" i="31" l="1"/>
  <x:c r="L28" i="31"/>
  <x:c r="J28" i="31"/>
  <x:c r="H28" i="31"/>
  <x:c r="F28" i="31"/>
  <x:c r="D28" i="31"/>
  <x:c r="B28" i="31"/>
  <x:c r="P26" i="31"/>
  <x:c r="P25" i="31"/>
  <x:c r="P24" i="31"/>
  <x:c r="P23" i="31"/>
  <x:c r="P22" i="31"/>
  <x:c r="P21" i="31"/>
  <x:c r="P20" i="31"/>
  <x:c r="P19" i="31"/>
  <x:c r="P18" i="31"/>
  <x:c r="P17" i="31"/>
  <x:c r="P16" i="31"/>
  <x:c r="P15" i="31"/>
  <x:c r="P14" i="31"/>
  <x:c r="P13" i="31"/>
  <x:c r="P12" i="31"/>
  <x:c r="P11" i="31"/>
  <x:c r="P10" i="31"/>
  <x:c r="P9" i="31"/>
  <x:c r="P8" i="31"/>
  <x:c r="P28" i="31" l="1"/>
  <x:c r="I11" i="33" l="1"/>
  <x:c r="G11" i="33" s="1"/>
  <x:c r="G21" i="33" l="1"/>
  <x:c r="G15" i="55" l="1"/>
  <x:c r="F15" i="55"/>
  <x:c r="G10" i="55"/>
  <x:c r="F10" i="55"/>
  <x:c r="G9" i="55"/>
  <x:c r="F9" i="55"/>
  <x:c r="AX74" i="55"/>
  <x:c r="AY73" i="55"/>
  <x:c r="D64" i="55" s="1"/>
  <x:c r="D66" i="55" s="1"/>
  <x:c r="D68" i="55" s="1"/>
  <x:c r="D70" i="55" s="1"/>
  <x:c r="D72" i="55" s="1"/>
  <x:c r="C64" i="55" s="1"/>
  <x:c r="C66" i="55" s="1"/>
  <x:c r="C68" i="55" s="1"/>
  <x:c r="C70" i="55" s="1"/>
  <x:c r="C72" i="55" s="1"/>
  <x:c r="D63" i="55" s="1"/>
  <x:c r="D65" i="55" s="1"/>
  <x:c r="D67" i="55" s="1"/>
  <x:c r="D69" i="55" s="1"/>
  <x:c r="D71" i="55" s="1"/>
  <x:c r="C63" i="55" s="1"/>
  <x:c r="C65" i="55" s="1"/>
  <x:c r="C67" i="55" s="1"/>
  <x:c r="C69" i="55" s="1"/>
  <x:c r="C71" i="55" s="1"/>
  <x:c r="A63" i="55" s="1"/>
  <x:c r="A64" i="55" s="1"/>
  <x:c r="A65" i="55" s="1"/>
  <x:c r="A66" i="55" s="1"/>
  <x:c r="A67" i="55" s="1"/>
  <x:c r="A68" i="55" s="1"/>
  <x:c r="A69" i="55" s="1"/>
  <x:c r="A70" i="55" s="1"/>
  <x:c r="A71" i="55" s="1"/>
  <x:c r="A72" i="55" s="1"/>
  <x:c r="A73" i="55" s="1"/>
  <x:c r="A74" i="55" s="1"/>
  <x:c r="A75" i="55" s="1"/>
  <x:c r="A30" i="55"/>
  <x:c r="AO29" i="55"/>
  <x:c r="AP69" i="55" s="1"/>
  <x:c r="AP70" i="55" s="1"/>
  <x:c r="AK29" i="55"/>
  <x:c r="AL69" i="55" s="1"/>
  <x:c r="AL70" i="55" s="1"/>
  <x:c r="AG29" i="55"/>
  <x:c r="AC29" i="55"/>
  <x:c r="Y29" i="55"/>
  <x:c r="U29" i="55"/>
  <x:c r="K54" i="12" s="1"/>
  <x:c r="Q29" i="55"/>
  <x:c r="R69" i="55" s="1"/>
  <x:c r="R70" i="55" s="1"/>
  <x:c r="M29" i="55"/>
  <x:c r="I29" i="55"/>
  <x:c r="E29" i="55"/>
  <x:c r="AS28" i="55"/>
  <x:c r="E60" i="12" s="1"/>
  <x:c r="AS29" i="55" l="1"/>
  <x:c r="AP65" i="55"/>
  <x:c r="AP66" i="55" s="1"/>
  <x:c r="J65" i="55"/>
  <x:c r="J66" i="55" s="1"/>
  <x:c r="AD71" i="55"/>
  <x:c r="AD72" i="55" s="1"/>
  <x:c r="AD63" i="55"/>
  <x:c r="AD64" i="55" s="1"/>
  <x:c r="AD67" i="55"/>
  <x:c r="AD68" i="55" s="1"/>
  <x:c r="AD69" i="55"/>
  <x:c r="AD70" i="55" s="1"/>
  <x:c r="AD65" i="55"/>
  <x:c r="AD66" i="55" s="1"/>
  <x:c r="K56" i="12"/>
  <x:c r="N71" i="55"/>
  <x:c r="N72" i="55" s="1"/>
  <x:c r="N63" i="55"/>
  <x:c r="N64" i="55" s="1"/>
  <x:c r="N67" i="55"/>
  <x:c r="N68" i="55" s="1"/>
  <x:c r="N69" i="55"/>
  <x:c r="N70" i="55" s="1"/>
  <x:c r="N65" i="55"/>
  <x:c r="N66" i="55" s="1"/>
  <x:c r="K52" i="12"/>
  <x:c r="AT71" i="55"/>
  <x:c r="AT72" i="55" s="1"/>
  <x:c r="AT63" i="55"/>
  <x:c r="AT64" i="55" s="1"/>
  <x:c r="AT67" i="55"/>
  <x:c r="AT68" i="55" s="1"/>
  <x:c r="AT69" i="55"/>
  <x:c r="AT70" i="55" s="1"/>
  <x:c r="K60" i="12"/>
  <x:c r="AT65" i="55"/>
  <x:c r="AT66" i="55" s="1"/>
  <x:c r="AH67" i="55"/>
  <x:c r="AH68" i="55" s="1"/>
  <x:c r="AH71" i="55"/>
  <x:c r="AH72" i="55" s="1"/>
  <x:c r="AH63" i="55"/>
  <x:c r="AH64" i="55" s="1"/>
  <x:c r="V65" i="55"/>
  <x:c r="V66" i="55" s="1"/>
  <x:c r="F71" i="55"/>
  <x:c r="F72" i="55" s="1"/>
  <x:c r="G72" i="55" s="1"/>
  <x:c r="F63" i="55"/>
  <x:c r="F64" i="55" s="1"/>
  <x:c r="F67" i="55"/>
  <x:c r="F68" i="55" s="1"/>
  <x:c r="AL71" i="55"/>
  <x:c r="AL72" i="55" s="1"/>
  <x:c r="AL63" i="55"/>
  <x:c r="AL64" i="55" s="1"/>
  <x:c r="AL67" i="55"/>
  <x:c r="AL68" i="55" s="1"/>
  <x:c r="F65" i="55"/>
  <x:c r="F66" i="55" s="1"/>
  <x:c r="Z65" i="55"/>
  <x:c r="Z66" i="55" s="1"/>
  <x:c r="V69" i="55"/>
  <x:c r="V70" i="55" s="1"/>
  <x:c r="J67" i="55"/>
  <x:c r="J68" i="55" s="1"/>
  <x:c r="J71" i="55"/>
  <x:c r="J72" i="55" s="1"/>
  <x:c r="J63" i="55"/>
  <x:c r="J64" i="55" s="1"/>
  <x:c r="AP67" i="55"/>
  <x:c r="AP68" i="55" s="1"/>
  <x:c r="AP71" i="55"/>
  <x:c r="AP72" i="55" s="1"/>
  <x:c r="AP63" i="55"/>
  <x:c r="AP64" i="55" s="1"/>
  <x:c r="K50" i="12"/>
  <x:c r="K58" i="12"/>
  <x:c r="Z69" i="55"/>
  <x:c r="Z70" i="55" s="1"/>
  <x:c r="F69" i="55"/>
  <x:c r="F70" i="55" s="1"/>
  <x:c r="R67" i="55"/>
  <x:c r="R68" i="55" s="1"/>
  <x:c r="R71" i="55"/>
  <x:c r="R72" i="55" s="1"/>
  <x:c r="R63" i="55"/>
  <x:c r="R64" i="55" s="1"/>
  <x:c r="AH65" i="55"/>
  <x:c r="AH66" i="55" s="1"/>
  <x:c r="J69" i="55"/>
  <x:c r="J70" i="55" s="1"/>
  <x:c r="V71" i="55"/>
  <x:c r="V72" i="55" s="1"/>
  <x:c r="V63" i="55"/>
  <x:c r="V64" i="55" s="1"/>
  <x:c r="V67" i="55"/>
  <x:c r="V68" i="55" s="1"/>
  <x:c r="AL65" i="55"/>
  <x:c r="AL66" i="55" s="1"/>
  <x:c r="AH69" i="55"/>
  <x:c r="AH70" i="55" s="1"/>
  <x:c r="Z67" i="55"/>
  <x:c r="Z68" i="55" s="1"/>
  <x:c r="Z71" i="55"/>
  <x:c r="Z72" i="55" s="1"/>
  <x:c r="Z63" i="55"/>
  <x:c r="Z64" i="55" s="1"/>
  <x:c r="K51" i="12"/>
  <x:c r="K53" i="12"/>
  <x:c r="K55" i="12"/>
  <x:c r="K57" i="12"/>
  <x:c r="K59" i="12"/>
  <x:c r="R65" i="55"/>
  <x:c r="R66" i="55" s="1"/>
  <x:c r="I202" i="9" l="1"/>
  <x:c r="E43" i="18" s="1"/>
  <x:c r="I201" i="9"/>
  <x:c r="E23" i="18" s="1"/>
  <x:c r="I200" i="9"/>
  <x:c r="D23" i="18" s="1"/>
  <x:c r="I199" i="9"/>
  <x:c r="F43" i="18" s="1"/>
  <x:c r="I198" i="9"/>
  <x:c r="C43" i="18" s="1"/>
  <x:c r="I197" i="9"/>
  <x:c r="C23" i="18" s="1"/>
  <x:c r="G33" i="9" s="1"/>
  <x:c r="H59" i="12" l="1"/>
  <x:c r="H55" i="12"/>
  <x:c r="H58" i="12"/>
  <x:c r="H60" i="12"/>
  <x:c r="H53" i="12"/>
  <x:c r="H57" i="12" l="1"/>
  <x:c r="H52" i="12"/>
  <x:c r="H56" i="12"/>
  <x:c r="AO63" i="55"/>
  <x:c r="F166" i="48"/>
  <x:c r="F165" i="48" s="1"/>
  <x:c r="F164" i="48" s="1"/>
  <x:c r="F163" i="48" s="1"/>
  <x:c r="F162" i="48" s="1"/>
  <x:c r="F161" i="48" s="1"/>
  <x:c r="F131" i="48"/>
  <x:c r="F130" i="48" s="1"/>
  <x:c r="F129" i="48" s="1"/>
  <x:c r="F128" i="48" s="1"/>
  <x:c r="F127" i="48" s="1"/>
  <x:c r="F126" i="48" s="1"/>
  <x:c r="F96" i="48"/>
  <x:c r="F95" i="48"/>
  <x:c r="F94" i="48" s="1"/>
  <x:c r="F93" i="48" s="1"/>
  <x:c r="F92" i="48" s="1"/>
  <x:c r="F91" i="48" s="1"/>
  <x:c r="F61" i="48"/>
  <x:c r="F60" i="48"/>
  <x:c r="F59" i="48" s="1"/>
  <x:c r="F58" i="48" s="1"/>
  <x:c r="F57" i="48" s="1"/>
  <x:c r="F56" i="48" s="1"/>
  <x:c r="F26" i="48"/>
  <x:c r="F25" i="48" s="1"/>
  <x:c r="F24" i="48" s="1"/>
  <x:c r="F23" i="48" s="1"/>
  <x:c r="F22" i="48" s="1"/>
  <x:c r="F21" i="48" s="1"/>
  <x:c r="N174" i="48"/>
  <x:c r="N170" i="48"/>
  <x:c r="J174" i="48"/>
  <x:c r="J170" i="48"/>
  <x:c r="N154" i="48"/>
  <x:c r="N152" i="48"/>
  <x:c r="J154" i="48"/>
  <x:c r="J152" i="48"/>
  <x:c r="J139" i="48"/>
  <x:c r="J135" i="48"/>
  <x:c r="N139" i="48"/>
  <x:c r="N135" i="48"/>
  <x:c r="N119" i="48"/>
  <x:c r="J119" i="48"/>
  <x:c r="N117" i="48"/>
  <x:c r="J117" i="48"/>
  <x:c r="J104" i="48"/>
  <x:c r="J100" i="48"/>
  <x:c r="J82" i="48"/>
  <x:c r="N104" i="48"/>
  <x:c r="N100" i="48"/>
  <x:c r="N84" i="48"/>
  <x:c r="N82" i="48"/>
  <x:c r="J84" i="48"/>
  <x:c r="J69" i="48"/>
  <x:c r="J65" i="48"/>
  <x:c r="N69" i="48"/>
  <x:c r="N65" i="48"/>
  <x:c r="N49" i="48"/>
  <x:c r="N47" i="48"/>
  <x:c r="N34" i="48"/>
  <x:c r="N30" i="48"/>
  <x:c r="J49" i="48"/>
  <x:c r="J47" i="48"/>
  <x:c r="J34" i="48"/>
  <x:c r="J30" i="48"/>
  <x:c r="F287" i="49"/>
  <x:c r="F314" i="49" s="1"/>
  <x:c r="G286" i="49"/>
  <x:c r="G313" i="49" s="1"/>
  <x:c r="H277" i="49"/>
  <x:c r="G277" i="49"/>
  <x:c r="F277" i="49"/>
  <x:c r="E64" i="49"/>
  <x:c r="E295" i="50"/>
  <x:c r="I277" i="50"/>
  <x:c r="H277" i="50"/>
  <x:c r="G277" i="50"/>
  <x:c r="F277" i="50"/>
  <x:c r="E268" i="50"/>
  <x:c r="E201" i="50"/>
  <x:c r="E200" i="50"/>
  <x:c r="E199" i="50"/>
  <x:c r="E198" i="50"/>
  <x:c r="E197" i="50"/>
  <x:c r="E196" i="50"/>
  <x:c r="E195" i="50"/>
  <x:c r="E194" i="50"/>
  <x:c r="E151" i="50"/>
  <x:c r="F314" i="50"/>
  <x:c r="G313" i="50"/>
  <x:c r="I311" i="50"/>
  <x:c r="F287" i="50"/>
  <x:c r="G286" i="50"/>
  <x:c r="I284" i="50"/>
  <x:c r="F240" i="50"/>
  <x:c r="G239" i="50"/>
  <x:c r="I237" i="50"/>
  <x:c r="F214" i="50"/>
  <x:c r="G213" i="50"/>
  <x:c r="I211" i="50"/>
  <x:c r="F167" i="50"/>
  <x:c r="G166" i="50"/>
  <x:c r="I164" i="50"/>
  <x:c r="F143" i="50"/>
  <x:c r="G142" i="50"/>
  <x:c r="I140" i="50"/>
  <x:c r="F100" i="50"/>
  <x:c r="G99" i="50"/>
  <x:c r="I97" i="50"/>
  <x:c r="E60" i="50"/>
  <x:c r="E59" i="50"/>
  <x:c r="E58" i="50"/>
  <x:c r="E57" i="50"/>
  <x:c r="E56" i="50"/>
  <x:c r="E55" i="50"/>
  <x:c r="E54" i="50"/>
  <x:c r="E53" i="50"/>
  <x:c r="E52" i="50"/>
  <x:c r="E51" i="50"/>
  <x:c r="E50" i="50"/>
  <x:c r="E49" i="50"/>
  <x:c r="E48" i="50"/>
  <x:c r="E47" i="50"/>
  <x:c r="E46" i="50"/>
  <x:c r="E45" i="50"/>
  <x:c r="E44" i="50"/>
  <x:c r="E43" i="50"/>
  <x:c r="E42" i="50"/>
  <x:c r="E38" i="50"/>
  <x:c r="E37" i="50"/>
  <x:c r="E36" i="50"/>
  <x:c r="N225" i="51"/>
  <x:c r="J225" i="51"/>
  <x:c r="J221" i="51"/>
  <x:c r="J205" i="51"/>
  <x:c r="J203" i="51"/>
  <x:c r="N190" i="51"/>
  <x:c r="J190" i="51"/>
  <x:c r="J186" i="51"/>
  <x:c r="J170" i="51"/>
  <x:c r="J168" i="51"/>
  <x:c r="N155" i="51"/>
  <x:c r="J155" i="51"/>
  <x:c r="J151" i="51"/>
  <x:c r="J135" i="51"/>
  <x:c r="J133" i="51"/>
  <x:c r="N106" i="51"/>
  <x:c r="J106" i="51"/>
  <x:c r="J102" i="51"/>
  <x:c r="J86" i="51"/>
  <x:c r="J84" i="51"/>
  <x:c r="J51" i="51"/>
  <x:c r="J49" i="51"/>
  <x:c r="N71" i="51"/>
  <x:c r="N51" i="51"/>
  <x:c r="F63" i="51"/>
  <x:c r="F62" i="51" s="1"/>
  <x:c r="F61" i="51" s="1"/>
  <x:c r="F60" i="51" s="1"/>
  <x:c r="F59" i="51" s="1"/>
  <x:c r="F58" i="51" s="1"/>
  <x:c r="F28" i="51"/>
  <x:c r="F27" i="51" s="1"/>
  <x:c r="F26" i="51" s="1"/>
  <x:c r="F25" i="51" s="1"/>
  <x:c r="F24" i="51" s="1"/>
  <x:c r="F23" i="51" s="1"/>
  <x:c r="J71" i="51"/>
  <x:c r="J67" i="51"/>
  <x:c r="J36" i="51"/>
  <x:c r="J32" i="51"/>
  <x:c r="Q238" i="52"/>
  <x:c r="M238" i="52"/>
  <x:c r="Q224" i="52"/>
  <x:c r="M224" i="52"/>
  <x:c r="Q206" i="52"/>
  <x:c r="M206" i="52"/>
  <x:c r="Q170" i="52"/>
  <x:c r="M170" i="52"/>
  <x:c r="Q134" i="52"/>
  <x:c r="M134" i="52"/>
  <x:c r="E277" i="50" l="1"/>
  <x:c r="E39" i="49"/>
  <x:c r="E36" i="49"/>
  <x:c r="H54" i="12"/>
  <x:c r="AC63" i="55"/>
  <x:c r="H51" i="12"/>
  <x:c r="AQ63" i="55"/>
  <x:c r="AO64" i="55"/>
  <x:c r="AQ64" i="55" s="1"/>
  <x:c r="E54" i="49"/>
  <x:c r="E151" i="49"/>
  <x:c r="E195" i="49"/>
  <x:c r="E37" i="49"/>
  <x:c r="E41" i="49"/>
  <x:c r="E49" i="49"/>
  <x:c r="E51" i="49"/>
  <x:c r="E53" i="49"/>
  <x:c r="E194" i="49"/>
  <x:c r="E196" i="49"/>
  <x:c r="E277" i="49"/>
  <x:c r="E66" i="49"/>
  <x:c r="E56" i="49"/>
  <x:c r="E60" i="49"/>
  <x:c r="E63" i="49"/>
  <x:c r="E58" i="49"/>
  <x:c r="E197" i="49"/>
  <x:c r="E199" i="49"/>
  <x:c r="E201" i="49"/>
  <x:c r="E55" i="49"/>
  <x:c r="E57" i="49"/>
  <x:c r="E59" i="49"/>
  <x:c r="E50" i="49"/>
  <x:c r="E38" i="49"/>
  <x:c r="E40" i="49"/>
  <x:c r="E65" i="49"/>
  <x:c r="E295" i="49"/>
  <x:c r="E52" i="49"/>
  <x:c r="E198" i="49"/>
  <x:c r="E200" i="49"/>
  <x:c r="E268" i="49"/>
  <x:c r="E202" i="49" l="1"/>
  <x:c r="H50" i="12"/>
  <x:c r="E61" i="49"/>
  <x:c r="Q63" i="55"/>
  <x:c r="AS63" i="55"/>
  <x:c r="AK63" i="55"/>
  <x:c r="AE63" i="55"/>
  <x:c r="AC64" i="55"/>
  <x:c r="AE64" i="55" s="1"/>
  <x:c r="AO65" i="55"/>
  <x:c r="M63" i="55"/>
  <x:c r="Y63" i="55"/>
  <x:c r="Q119" i="52"/>
  <x:c r="M119" i="52"/>
  <x:c r="Q101" i="52"/>
  <x:c r="M101" i="52"/>
  <x:c r="Q65" i="52"/>
  <x:c r="M65" i="52"/>
  <x:c r="Q47" i="52"/>
  <x:c r="M47" i="52"/>
  <x:c r="O19" i="52"/>
  <x:c r="O16" i="52"/>
  <x:c r="E63" i="55" l="1"/>
  <x:c r="AM63" i="55"/>
  <x:c r="AK64" i="55"/>
  <x:c r="AM64" i="55" s="1"/>
  <x:c r="AA63" i="55"/>
  <x:c r="Y64" i="55"/>
  <x:c r="AA64" i="55" s="1"/>
  <x:c r="G63" i="55"/>
  <x:c r="E64" i="55"/>
  <x:c r="G64" i="55" s="1"/>
  <x:c r="AU63" i="55"/>
  <x:c r="AS64" i="55"/>
  <x:c r="AU64" i="55" s="1"/>
  <x:c r="O63" i="55"/>
  <x:c r="M64" i="55"/>
  <x:c r="O64" i="55" s="1"/>
  <x:c r="AC65" i="55"/>
  <x:c r="AG63" i="55"/>
  <x:c r="AQ65" i="55"/>
  <x:c r="AO66" i="55"/>
  <x:c r="AQ66" i="55" s="1"/>
  <x:c r="S63" i="55"/>
  <x:c r="Q64" i="55"/>
  <x:c r="S64" i="55" s="1"/>
  <x:c r="E65" i="55" l="1"/>
  <x:c r="Y65" i="55"/>
  <x:c r="AI63" i="55"/>
  <x:c r="AG64" i="55"/>
  <x:c r="AI64" i="55" s="1"/>
  <x:c r="U63" i="55"/>
  <x:c r="AC66" i="55"/>
  <x:c r="AE66" i="55" s="1"/>
  <x:c r="AE65" i="55"/>
  <x:c r="AK65" i="55"/>
  <x:c r="Q65" i="55"/>
  <x:c r="AO67" i="55"/>
  <x:c r="M65" i="55"/>
  <x:c r="I63" i="55"/>
  <x:c r="AS65" i="55"/>
  <x:c r="Y120" i="9"/>
  <x:c r="Y121" i="9"/>
  <x:c r="Y122" i="9"/>
  <x:c r="Y123" i="9"/>
  <x:c r="Y124" i="9"/>
  <x:c r="Y125" i="9"/>
  <x:c r="Y126" i="9"/>
  <x:c r="Y127" i="9"/>
  <x:c r="Y128" i="9"/>
  <x:c r="Y129" i="9"/>
  <x:c r="Y130" i="9"/>
  <x:c r="Y131" i="9"/>
  <x:c r="Y132" i="9"/>
  <x:c r="Y133" i="9"/>
  <x:c r="Y134" i="9"/>
  <x:c r="Y135" i="9"/>
  <x:c r="Y136" i="9"/>
  <x:c r="Y119" i="9"/>
  <x:c r="W63" i="55" l="1"/>
  <x:c r="U64" i="55"/>
  <x:c r="W64" i="55" s="1"/>
  <x:c r="M66" i="55"/>
  <x:c r="O66" i="55" s="1"/>
  <x:c r="O65" i="55"/>
  <x:c r="AS66" i="55"/>
  <x:c r="AU66" i="55" s="1"/>
  <x:c r="AU65" i="55"/>
  <x:c r="AG65" i="55"/>
  <x:c r="S65" i="55"/>
  <x:c r="Q66" i="55"/>
  <x:c r="S66" i="55" s="1"/>
  <x:c r="AC67" i="55"/>
  <x:c r="K63" i="55"/>
  <x:c r="I64" i="55"/>
  <x:c r="K64" i="55" s="1"/>
  <x:c r="AM65" i="55"/>
  <x:c r="AK66" i="55"/>
  <x:c r="AM66" i="55" s="1"/>
  <x:c r="AA65" i="55"/>
  <x:c r="Y66" i="55"/>
  <x:c r="AA66" i="55" s="1"/>
  <x:c r="AQ67" i="55"/>
  <x:c r="AO68" i="55"/>
  <x:c r="AQ68" i="55" s="1"/>
  <x:c r="E66" i="55"/>
  <x:c r="G66" i="55" s="1"/>
  <x:c r="G65" i="55"/>
  <x:c r="AE67" i="55" l="1"/>
  <x:c r="AC68" i="55"/>
  <x:c r="AE68" i="55" s="1"/>
  <x:c r="U65" i="55"/>
  <x:c r="AK67" i="55"/>
  <x:c r="AI65" i="55"/>
  <x:c r="AG66" i="55"/>
  <x:c r="AI66" i="55" s="1"/>
  <x:c r="E67" i="55"/>
  <x:c r="Y67" i="55"/>
  <x:c r="AS67" i="55"/>
  <x:c r="M67" i="55"/>
  <x:c r="Q67" i="55"/>
  <x:c r="I65" i="55"/>
  <x:c r="AO69" i="55"/>
  <x:c r="AC69" i="55" l="1"/>
  <x:c r="O67" i="55"/>
  <x:c r="M68" i="55"/>
  <x:c r="O68" i="55" s="1"/>
  <x:c r="AO70" i="55"/>
  <x:c r="AQ70" i="55" s="1"/>
  <x:c r="AQ69" i="55"/>
  <x:c r="AU67" i="55"/>
  <x:c r="AS68" i="55"/>
  <x:c r="AU68" i="55" s="1"/>
  <x:c r="S67" i="55"/>
  <x:c r="Q68" i="55"/>
  <x:c r="S68" i="55" s="1"/>
  <x:c r="K65" i="55"/>
  <x:c r="I66" i="55"/>
  <x:c r="K66" i="55" s="1"/>
  <x:c r="AM67" i="55"/>
  <x:c r="AK68" i="55"/>
  <x:c r="AM68" i="55" s="1"/>
  <x:c r="U66" i="55"/>
  <x:c r="W66" i="55" s="1"/>
  <x:c r="W65" i="55"/>
  <x:c r="G67" i="55"/>
  <x:c r="E68" i="55"/>
  <x:c r="G68" i="55" s="1"/>
  <x:c r="AG67" i="55"/>
  <x:c r="AA67" i="55"/>
  <x:c r="Y68" i="55"/>
  <x:c r="AA68" i="55" s="1"/>
  <x:c r="C355" i="1"/>
  <x:c r="Y69" i="55" l="1"/>
  <x:c r="AS69" i="55"/>
  <x:c r="AO71" i="55"/>
  <x:c r="AK69" i="55"/>
  <x:c r="I67" i="55"/>
  <x:c r="AI67" i="55"/>
  <x:c r="AG68" i="55"/>
  <x:c r="AI68" i="55" s="1"/>
  <x:c r="E69" i="55"/>
  <x:c r="Q69" i="55"/>
  <x:c r="U67" i="55"/>
  <x:c r="M69" i="55"/>
  <x:c r="AE69" i="55"/>
  <x:c r="AC70" i="55"/>
  <x:c r="AE70" i="55" s="1"/>
  <x:c r="I275" i="50"/>
  <x:c r="I282" i="50" s="1"/>
  <x:c r="H202" i="50"/>
  <x:c r="H209" i="50" s="1"/>
  <x:c r="AU69" i="55" l="1"/>
  <x:c r="AS70" i="55"/>
  <x:c r="AU70" i="55" s="1"/>
  <x:c r="W67" i="55"/>
  <x:c r="U68" i="55"/>
  <x:c r="W68" i="55" s="1"/>
  <x:c r="AC71" i="55"/>
  <x:c r="AM69" i="55"/>
  <x:c r="AK70" i="55"/>
  <x:c r="AM70" i="55" s="1"/>
  <x:c r="G69" i="55"/>
  <x:c r="E70" i="55"/>
  <x:c r="G70" i="55" s="1"/>
  <x:c r="AG69" i="55"/>
  <x:c r="AQ71" i="55"/>
  <x:c r="AO72" i="55"/>
  <x:c r="AQ72" i="55" s="1"/>
  <x:c r="Q70" i="55"/>
  <x:c r="S70" i="55" s="1"/>
  <x:c r="S69" i="55"/>
  <x:c r="O69" i="55"/>
  <x:c r="M70" i="55"/>
  <x:c r="O70" i="55" s="1"/>
  <x:c r="K67" i="55"/>
  <x:c r="I68" i="55"/>
  <x:c r="K68" i="55" s="1"/>
  <x:c r="Y70" i="55"/>
  <x:c r="AA70" i="55" s="1"/>
  <x:c r="AA69" i="55"/>
  <x:c r="H279" i="50"/>
  <x:c r="H278" i="50"/>
  <x:c r="H280" i="50"/>
  <x:c r="M71" i="55" l="1"/>
  <x:c r="AS71" i="55"/>
  <x:c r="Q71" i="55"/>
  <x:c r="I69" i="55"/>
  <x:c r="AE71" i="55"/>
  <x:c r="AC72" i="55"/>
  <x:c r="AE72" i="55" s="1"/>
  <x:c r="Y71" i="55"/>
  <x:c r="AI69" i="55"/>
  <x:c r="AG70" i="55"/>
  <x:c r="AI70" i="55" s="1"/>
  <x:c r="U69" i="55"/>
  <x:c r="E71" i="55"/>
  <x:c r="G71" i="55" s="1"/>
  <x:c r="AK71" i="55"/>
  <x:c r="I70" i="55" l="1"/>
  <x:c r="K70" i="55" s="1"/>
  <x:c r="K69" i="55"/>
  <x:c r="AG71" i="55"/>
  <x:c r="AM71" i="55"/>
  <x:c r="AK72" i="55"/>
  <x:c r="AM72" i="55" s="1"/>
  <x:c r="S71" i="55"/>
  <x:c r="Q72" i="55"/>
  <x:c r="S72" i="55" s="1"/>
  <x:c r="AA71" i="55"/>
  <x:c r="Y72" i="55"/>
  <x:c r="AA72" i="55" s="1"/>
  <x:c r="AU71" i="55"/>
  <x:c r="AS72" i="55"/>
  <x:c r="AU72" i="55" s="1"/>
  <x:c r="W69" i="55"/>
  <x:c r="U70" i="55"/>
  <x:c r="W70" i="55" s="1"/>
  <x:c r="O71" i="55"/>
  <x:c r="M72" i="55"/>
  <x:c r="O72" i="55" s="1"/>
  <x:c r="D45" i="34"/>
  <x:c r="U71" i="55" l="1"/>
  <x:c r="AI71" i="55"/>
  <x:c r="AG72" i="55"/>
  <x:c r="AI72" i="55" s="1"/>
  <x:c r="I71" i="55"/>
  <x:c r="D30" i="10"/>
  <x:c r="P28" i="10"/>
  <x:c r="P26" i="10"/>
  <x:c r="P24" i="10"/>
  <x:c r="P22" i="10"/>
  <x:c r="P20" i="10"/>
  <x:c r="P18" i="10"/>
  <x:c r="P16" i="10"/>
  <x:c r="P14" i="10"/>
  <x:c r="P12" i="10"/>
  <x:c r="P10" i="10"/>
  <x:c r="P8" i="10"/>
  <x:c r="K71" i="55" l="1"/>
  <x:c r="I72" i="55"/>
  <x:c r="K72" i="55" s="1"/>
  <x:c r="W71" i="55"/>
  <x:c r="U72" i="55"/>
  <x:c r="W72" i="55" s="1"/>
  <x:c r="P30" i="10"/>
  <x:c r="N30" i="10"/>
  <x:c r="L30" i="10"/>
  <x:c r="J30" i="10"/>
  <x:c r="H30" i="10"/>
  <x:c r="F30" i="10"/>
  <x:c r="B30" i="10"/>
  <x:c r="B207" i="51" l="1"/>
  <x:c r="B205" i="51"/>
  <x:c r="B172" i="51"/>
  <x:c r="B170" i="51"/>
  <x:c r="B137" i="51"/>
  <x:c r="B135" i="51"/>
  <x:c r="B88" i="51"/>
  <x:c r="B86" i="51"/>
  <x:c r="B53" i="51"/>
  <x:c r="B51" i="51"/>
  <x:c r="B18" i="51"/>
  <x:c r="B16" i="51"/>
  <x:c r="B14" i="48"/>
  <x:c r="B16" i="48" s="1"/>
  <x:c r="J28" i="48" l="1"/>
  <x:c r="C97" i="19" l="1"/>
  <x:c r="G71" i="9"/>
  <x:c r="I71" i="9" s="1"/>
  <x:c r="I23" i="9"/>
  <x:c r="H330" i="1" l="1"/>
  <x:c r="G89" i="9" l="1"/>
  <x:c r="H295" i="1" s="1"/>
  <x:c r="H228" i="1" l="1"/>
  <x:c r="F321" i="1" l="1"/>
  <x:c r="E49" i="54"/>
  <x:c r="E47" i="54"/>
  <x:c r="C53" i="54"/>
  <x:c r="E52" i="54"/>
  <x:c r="A46" i="54"/>
  <x:c r="A44" i="54"/>
  <x:c r="A42" i="54"/>
  <x:c r="A40" i="54"/>
  <x:c r="C34" i="54"/>
  <x:c r="A27" i="54"/>
  <x:c r="L26" i="54"/>
  <x:c r="J26" i="54"/>
  <x:c r="H26" i="54"/>
  <x:c r="A25" i="54"/>
  <x:c r="M22" i="54"/>
  <x:c r="K22" i="54"/>
  <x:c r="I22" i="54"/>
  <x:c r="G22" i="54"/>
  <x:c r="E22" i="54"/>
  <x:c r="A19" i="54"/>
  <x:c r="M16" i="54"/>
  <x:c r="L16" i="54"/>
  <x:c r="K16" i="54"/>
  <x:c r="J16" i="54"/>
  <x:c r="I16" i="54"/>
  <x:c r="H16" i="54"/>
  <x:c r="G16" i="54"/>
  <x:c r="E16" i="54"/>
  <x:c r="A13" i="54"/>
  <x:c r="M11" i="54"/>
  <x:c r="K11" i="54"/>
  <x:c r="K12" i="54" s="1"/>
  <x:c r="I11" i="54"/>
  <x:c r="G11" i="54"/>
  <x:c r="E11" i="54"/>
  <x:c r="M10" i="54"/>
  <x:c r="M30" i="54" s="1"/>
  <x:c r="M31" i="54" s="1"/>
  <x:c r="L10" i="54"/>
  <x:c r="K10" i="54"/>
  <x:c r="K30" i="54" s="1"/>
  <x:c r="K31" i="54" s="1"/>
  <x:c r="J10" i="54"/>
  <x:c r="I10" i="54"/>
  <x:c r="I30" i="54" s="1"/>
  <x:c r="I31" i="54" s="1"/>
  <x:c r="H10" i="54"/>
  <x:c r="G10" i="54"/>
  <x:c r="G30" i="54" s="1"/>
  <x:c r="G31" i="54" s="1"/>
  <x:c r="E10" i="54"/>
  <x:c r="E30" i="54" s="1"/>
  <x:c r="E31" i="54" s="1"/>
  <x:c r="A8" i="54"/>
  <x:c r="A7" i="54"/>
  <x:c r="I12" i="54" l="1"/>
  <x:c r="G12" i="54"/>
  <x:c r="E12" i="54"/>
  <x:c r="M12" i="54"/>
  <x:c r="A9" i="54"/>
  <x:c r="F237" i="1"/>
  <x:c r="F236" i="1"/>
  <x:c r="F235" i="1"/>
  <x:c r="H219" i="1"/>
  <x:c r="A10" i="54" l="1"/>
  <x:c r="A11" i="54" s="1"/>
  <x:c r="A12" i="54" l="1"/>
  <x:c r="A14" i="54" s="1"/>
  <x:c r="A15" i="54" s="1"/>
  <x:c r="A16" i="54" l="1"/>
  <x:c r="A17" i="54" l="1"/>
  <x:c r="A18" i="54" s="1"/>
  <x:c r="A20" i="54" s="1"/>
  <x:c r="A21" i="54" l="1"/>
  <x:c r="A22" i="54" l="1"/>
  <x:c r="C30" i="54" l="1"/>
  <x:c r="A23" i="54"/>
  <x:c r="A24" i="54" s="1"/>
  <x:c r="C26" i="54" s="1"/>
  <x:c r="A26" i="54" s="1"/>
  <x:c r="C38" i="54" l="1"/>
  <x:c r="A28" i="54"/>
  <x:c r="A29" i="54" l="1"/>
  <x:c r="A30" i="54" s="1"/>
  <x:c r="A31" i="54" s="1"/>
  <x:c r="A32" i="54" l="1"/>
  <x:c r="C33" i="54" s="1"/>
  <x:c r="A33" i="54" s="1"/>
  <x:c r="A34" i="54" l="1"/>
  <x:c r="C35" i="54" s="1"/>
  <x:c r="A35" i="54" s="1"/>
  <x:c r="C37" i="54"/>
  <x:c r="A37" i="54" l="1"/>
  <x:c r="A38" i="54" s="1"/>
  <x:c r="C39" i="54" l="1"/>
  <x:c r="A39" i="54" s="1"/>
  <x:c r="C43" i="54"/>
  <x:c r="C41" i="54" l="1"/>
  <x:c r="A41" i="54" s="1"/>
  <x:c r="A43" i="54" s="1"/>
  <x:c r="C45" i="54" s="1"/>
  <x:c r="A45" i="54" s="1"/>
  <x:c r="A47" i="54" s="1"/>
  <x:c r="A48" i="54" s="1"/>
  <x:c r="A49" i="54" s="1"/>
  <x:c r="A50" i="54" s="1"/>
  <x:c r="A51" i="54" s="1"/>
  <x:c r="A52" i="54" s="1"/>
  <x:c r="A53" i="54" s="1"/>
  <x:c r="A54" i="54" s="1"/>
  <x:c r="A55" i="54" s="1"/>
  <x:c r="A56" i="54" s="1"/>
  <x:c r="A235" i="9" l="1"/>
  <x:c r="A234" i="9"/>
  <x:c r="A233" i="9"/>
  <x:c r="A232" i="9"/>
  <x:c r="A230" i="9"/>
  <x:c r="A79" i="8"/>
  <x:c r="A77" i="8"/>
  <x:c r="A75" i="8"/>
  <x:c r="A74" i="8"/>
  <x:c r="A73" i="8"/>
  <x:c r="A72" i="8"/>
  <x:c r="A71" i="8"/>
  <x:c r="A70" i="8"/>
  <x:c r="A69" i="8"/>
  <x:c r="A66" i="8"/>
  <x:c r="A65" i="8"/>
  <x:c r="A64" i="8"/>
  <x:c r="A61" i="8"/>
  <x:c r="G65" i="8" s="1"/>
  <x:c r="A60" i="8"/>
  <x:c r="G77" i="8" s="1"/>
  <x:c r="A59" i="8"/>
  <x:c r="A58" i="8"/>
  <x:c r="A57" i="8"/>
  <x:c r="A56" i="8"/>
  <x:c r="G75" i="8" l="1"/>
  <x:c r="G73" i="8"/>
  <x:c r="G79" i="8"/>
  <x:c r="G74" i="8"/>
  <x:c r="G66" i="8"/>
  <x:c r="E233" i="49" l="1"/>
  <x:c r="E232" i="49"/>
  <x:c r="E231" i="49"/>
  <x:c r="E230" i="49"/>
  <x:c r="E206" i="49"/>
  <x:c r="F269" i="1"/>
  <x:c r="G72" i="8" s="1"/>
  <x:c r="F268" i="1"/>
  <x:c r="G71" i="8" s="1"/>
  <x:c r="F267" i="1"/>
  <x:c r="G70" i="8" s="1"/>
  <x:c r="F266" i="1"/>
  <x:c r="G69" i="8" s="1"/>
  <x:c r="F272" i="1"/>
  <x:c r="F271" i="1"/>
  <x:c r="F106" i="1"/>
  <x:c r="F104" i="1"/>
  <x:c r="F99" i="1"/>
  <x:c r="F263" i="1"/>
  <x:c r="F270" i="1"/>
  <x:c r="E269" i="1"/>
  <x:c r="E268" i="1"/>
  <x:c r="E267" i="1"/>
  <x:c r="E266" i="1"/>
  <x:c r="E103" i="1"/>
  <x:c r="E102" i="1"/>
  <x:c r="E98" i="1"/>
  <x:c r="E97" i="1"/>
  <x:c r="E96" i="1"/>
  <x:c r="E95" i="1"/>
  <x:c r="E94" i="1"/>
  <x:c r="E228" i="1" l="1"/>
  <x:c r="F327" i="1" l="1"/>
  <x:c r="D94" i="1" l="1"/>
  <x:c r="D95" i="1" s="1"/>
  <x:c r="D96" i="1" s="1"/>
  <x:c r="D97" i="1" s="1"/>
  <x:c r="D98" i="1" s="1"/>
  <x:c r="F121" i="53"/>
  <x:c r="O120" i="53"/>
  <x:c r="L120" i="53"/>
  <x:c r="M120" i="53" s="1"/>
  <x:c r="P120" i="53" s="1"/>
  <x:c r="I120" i="53"/>
  <x:c r="G120" i="53"/>
  <x:c r="O119" i="53"/>
  <x:c r="L119" i="53"/>
  <x:c r="M119" i="53" s="1"/>
  <x:c r="I119" i="53"/>
  <x:c r="G119" i="53"/>
  <x:c r="O118" i="53"/>
  <x:c r="L118" i="53"/>
  <x:c r="M118" i="53" s="1"/>
  <x:c r="I118" i="53"/>
  <x:c r="G118" i="53"/>
  <x:c r="O117" i="53"/>
  <x:c r="L117" i="53"/>
  <x:c r="M117" i="53" s="1"/>
  <x:c r="I117" i="53"/>
  <x:c r="G117" i="53"/>
  <x:c r="O116" i="53"/>
  <x:c r="L116" i="53"/>
  <x:c r="M116" i="53" s="1"/>
  <x:c r="I116" i="53"/>
  <x:c r="G116" i="53"/>
  <x:c r="O115" i="53"/>
  <x:c r="L115" i="53"/>
  <x:c r="M115" i="53" s="1"/>
  <x:c r="I115" i="53"/>
  <x:c r="G115" i="53"/>
  <x:c r="O114" i="53"/>
  <x:c r="L114" i="53"/>
  <x:c r="M114" i="53" s="1"/>
  <x:c r="I114" i="53"/>
  <x:c r="G114" i="53"/>
  <x:c r="O113" i="53"/>
  <x:c r="L113" i="53"/>
  <x:c r="M113" i="53" s="1"/>
  <x:c r="I113" i="53"/>
  <x:c r="G113" i="53"/>
  <x:c r="O112" i="53"/>
  <x:c r="L112" i="53"/>
  <x:c r="M112" i="53" s="1"/>
  <x:c r="I112" i="53"/>
  <x:c r="G112" i="53"/>
  <x:c r="O111" i="53"/>
  <x:c r="L111" i="53"/>
  <x:c r="M111" i="53" s="1"/>
  <x:c r="P111" i="53" s="1"/>
  <x:c r="I111" i="53"/>
  <x:c r="G111" i="53"/>
  <x:c r="O110" i="53"/>
  <x:c r="L110" i="53"/>
  <x:c r="M110" i="53" s="1"/>
  <x:c r="I110" i="53"/>
  <x:c r="G110" i="53"/>
  <x:c r="O109" i="53"/>
  <x:c r="L109" i="53"/>
  <x:c r="M109" i="53" s="1"/>
  <x:c r="I109" i="53"/>
  <x:c r="G109" i="53"/>
  <x:c r="O108" i="53"/>
  <x:c r="L108" i="53"/>
  <x:c r="M108" i="53" s="1"/>
  <x:c r="I108" i="53"/>
  <x:c r="G108" i="53"/>
  <x:c r="O107" i="53"/>
  <x:c r="L107" i="53"/>
  <x:c r="M107" i="53" s="1"/>
  <x:c r="I107" i="53"/>
  <x:c r="G107" i="53"/>
  <x:c r="O106" i="53"/>
  <x:c r="L106" i="53"/>
  <x:c r="M106" i="53" s="1"/>
  <x:c r="I106" i="53"/>
  <x:c r="G106" i="53"/>
  <x:c r="O105" i="53"/>
  <x:c r="L105" i="53"/>
  <x:c r="M105" i="53" s="1"/>
  <x:c r="P105" i="53" s="1"/>
  <x:c r="I105" i="53"/>
  <x:c r="G105" i="53"/>
  <x:c r="O104" i="53"/>
  <x:c r="L104" i="53"/>
  <x:c r="M104" i="53" s="1"/>
  <x:c r="I104" i="53"/>
  <x:c r="G104" i="53"/>
  <x:c r="O103" i="53"/>
  <x:c r="L103" i="53"/>
  <x:c r="M103" i="53" s="1"/>
  <x:c r="I103" i="53"/>
  <x:c r="G103" i="53"/>
  <x:c r="O102" i="53"/>
  <x:c r="L102" i="53"/>
  <x:c r="M102" i="53" s="1"/>
  <x:c r="I102" i="53"/>
  <x:c r="G102" i="53"/>
  <x:c r="O101" i="53"/>
  <x:c r="L101" i="53"/>
  <x:c r="M101" i="53" s="1"/>
  <x:c r="I101" i="53"/>
  <x:c r="G101" i="53"/>
  <x:c r="O100" i="53"/>
  <x:c r="L100" i="53"/>
  <x:c r="M100" i="53" s="1"/>
  <x:c r="I100" i="53"/>
  <x:c r="G100" i="53"/>
  <x:c r="O99" i="53"/>
  <x:c r="L99" i="53"/>
  <x:c r="M99" i="53" s="1"/>
  <x:c r="I99" i="53"/>
  <x:c r="G99" i="53"/>
  <x:c r="O98" i="53"/>
  <x:c r="L98" i="53"/>
  <x:c r="M98" i="53" s="1"/>
  <x:c r="I98" i="53"/>
  <x:c r="G98" i="53"/>
  <x:c r="O97" i="53"/>
  <x:c r="L97" i="53"/>
  <x:c r="M97" i="53" s="1"/>
  <x:c r="I97" i="53"/>
  <x:c r="G97" i="53"/>
  <x:c r="O96" i="53"/>
  <x:c r="L96" i="53"/>
  <x:c r="M96" i="53" s="1"/>
  <x:c r="I96" i="53"/>
  <x:c r="G96" i="53"/>
  <x:c r="O95" i="53"/>
  <x:c r="L95" i="53"/>
  <x:c r="M95" i="53" s="1"/>
  <x:c r="I95" i="53"/>
  <x:c r="G95" i="53"/>
  <x:c r="O94" i="53"/>
  <x:c r="L94" i="53"/>
  <x:c r="M94" i="53" s="1"/>
  <x:c r="I94" i="53"/>
  <x:c r="G94" i="53"/>
  <x:c r="O93" i="53"/>
  <x:c r="L93" i="53"/>
  <x:c r="M93" i="53" s="1"/>
  <x:c r="I93" i="53"/>
  <x:c r="G93" i="53"/>
  <x:c r="O92" i="53"/>
  <x:c r="L92" i="53"/>
  <x:c r="M92" i="53" s="1"/>
  <x:c r="I92" i="53"/>
  <x:c r="G92" i="53"/>
  <x:c r="O91" i="53"/>
  <x:c r="L91" i="53"/>
  <x:c r="M91" i="53" s="1"/>
  <x:c r="I91" i="53"/>
  <x:c r="G91" i="53"/>
  <x:c r="O90" i="53"/>
  <x:c r="L90" i="53"/>
  <x:c r="M90" i="53" s="1"/>
  <x:c r="I90" i="53"/>
  <x:c r="G90" i="53"/>
  <x:c r="O89" i="53"/>
  <x:c r="O121" i="53" s="1"/>
  <x:c r="L89" i="53"/>
  <x:c r="I89" i="53"/>
  <x:c r="G89" i="53"/>
  <x:c r="O85" i="53"/>
  <x:c r="L85" i="53"/>
  <x:c r="M85" i="53" s="1"/>
  <x:c r="I85" i="53"/>
  <x:c r="G85" i="53"/>
  <x:c r="O84" i="53"/>
  <x:c r="L84" i="53"/>
  <x:c r="M84" i="53" s="1"/>
  <x:c r="P84" i="53" s="1"/>
  <x:c r="I84" i="53"/>
  <x:c r="G84" i="53"/>
  <x:c r="O83" i="53"/>
  <x:c r="L83" i="53"/>
  <x:c r="M83" i="53" s="1"/>
  <x:c r="I83" i="53"/>
  <x:c r="G83" i="53"/>
  <x:c r="O82" i="53"/>
  <x:c r="L82" i="53"/>
  <x:c r="M82" i="53" s="1"/>
  <x:c r="I82" i="53"/>
  <x:c r="G82" i="53"/>
  <x:c r="O81" i="53"/>
  <x:c r="L81" i="53"/>
  <x:c r="M81" i="53" s="1"/>
  <x:c r="I81" i="53"/>
  <x:c r="G81" i="53"/>
  <x:c r="O80" i="53"/>
  <x:c r="L80" i="53"/>
  <x:c r="M80" i="53" s="1"/>
  <x:c r="I80" i="53"/>
  <x:c r="G80" i="53"/>
  <x:c r="O79" i="53"/>
  <x:c r="L79" i="53"/>
  <x:c r="M79" i="53" s="1"/>
  <x:c r="I79" i="53"/>
  <x:c r="G79" i="53"/>
  <x:c r="O78" i="53"/>
  <x:c r="L78" i="53"/>
  <x:c r="M78" i="53" s="1"/>
  <x:c r="I78" i="53"/>
  <x:c r="G78" i="53"/>
  <x:c r="O77" i="53"/>
  <x:c r="L77" i="53"/>
  <x:c r="M77" i="53" s="1"/>
  <x:c r="I77" i="53"/>
  <x:c r="G77" i="53"/>
  <x:c r="O76" i="53"/>
  <x:c r="L76" i="53"/>
  <x:c r="M76" i="53" s="1"/>
  <x:c r="I76" i="53"/>
  <x:c r="G76" i="53"/>
  <x:c r="O75" i="53"/>
  <x:c r="L75" i="53"/>
  <x:c r="I75" i="53"/>
  <x:c r="I86" i="53" s="1"/>
  <x:c r="G75" i="53"/>
  <x:c r="G86" i="53" s="1"/>
  <x:c r="O70" i="53"/>
  <x:c r="M70" i="53"/>
  <x:c r="I70" i="53"/>
  <x:c r="G70" i="53"/>
  <x:c r="O69" i="53"/>
  <x:c r="L69" i="53"/>
  <x:c r="M69" i="53" s="1"/>
  <x:c r="I69" i="53"/>
  <x:c r="G69" i="53"/>
  <x:c r="O68" i="53"/>
  <x:c r="L68" i="53"/>
  <x:c r="M68" i="53" s="1"/>
  <x:c r="I68" i="53"/>
  <x:c r="G68" i="53"/>
  <x:c r="O67" i="53"/>
  <x:c r="L67" i="53"/>
  <x:c r="M67" i="53" s="1"/>
  <x:c r="I67" i="53"/>
  <x:c r="G67" i="53"/>
  <x:c r="O66" i="53"/>
  <x:c r="L66" i="53"/>
  <x:c r="M66" i="53" s="1"/>
  <x:c r="I66" i="53"/>
  <x:c r="G66" i="53"/>
  <x:c r="O65" i="53"/>
  <x:c r="L65" i="53"/>
  <x:c r="M65" i="53" s="1"/>
  <x:c r="I65" i="53"/>
  <x:c r="G65" i="53"/>
  <x:c r="O64" i="53"/>
  <x:c r="L64" i="53"/>
  <x:c r="M64" i="53" s="1"/>
  <x:c r="I64" i="53"/>
  <x:c r="G64" i="53"/>
  <x:c r="O63" i="53"/>
  <x:c r="L63" i="53"/>
  <x:c r="M63" i="53" s="1"/>
  <x:c r="I63" i="53"/>
  <x:c r="G63" i="53"/>
  <x:c r="O62" i="53"/>
  <x:c r="L62" i="53"/>
  <x:c r="M62" i="53" s="1"/>
  <x:c r="I62" i="53"/>
  <x:c r="G62" i="53"/>
  <x:c r="O61" i="53"/>
  <x:c r="L61" i="53"/>
  <x:c r="M61" i="53" s="1"/>
  <x:c r="I61" i="53"/>
  <x:c r="G61" i="53"/>
  <x:c r="O60" i="53"/>
  <x:c r="L60" i="53"/>
  <x:c r="M60" i="53" s="1"/>
  <x:c r="I60" i="53"/>
  <x:c r="G60" i="53"/>
  <x:c r="O59" i="53"/>
  <x:c r="L59" i="53"/>
  <x:c r="M59" i="53" s="1"/>
  <x:c r="I59" i="53"/>
  <x:c r="G59" i="53"/>
  <x:c r="O58" i="53"/>
  <x:c r="L58" i="53"/>
  <x:c r="M58" i="53" s="1"/>
  <x:c r="I58" i="53"/>
  <x:c r="G58" i="53"/>
  <x:c r="O57" i="53"/>
  <x:c r="L57" i="53"/>
  <x:c r="M57" i="53" s="1"/>
  <x:c r="I57" i="53"/>
  <x:c r="G57" i="53"/>
  <x:c r="O56" i="53"/>
  <x:c r="L56" i="53"/>
  <x:c r="M56" i="53" s="1"/>
  <x:c r="I56" i="53"/>
  <x:c r="G56" i="53"/>
  <x:c r="O55" i="53"/>
  <x:c r="L55" i="53"/>
  <x:c r="M55" i="53" s="1"/>
  <x:c r="I55" i="53"/>
  <x:c r="G55" i="53"/>
  <x:c r="O54" i="53"/>
  <x:c r="L54" i="53"/>
  <x:c r="M54" i="53" s="1"/>
  <x:c r="I54" i="53"/>
  <x:c r="G54" i="53"/>
  <x:c r="O53" i="53"/>
  <x:c r="L53" i="53"/>
  <x:c r="M53" i="53" s="1"/>
  <x:c r="I53" i="53"/>
  <x:c r="G53" i="53"/>
  <x:c r="O52" i="53"/>
  <x:c r="L52" i="53"/>
  <x:c r="M52" i="53" s="1"/>
  <x:c r="I52" i="53"/>
  <x:c r="G52" i="53"/>
  <x:c r="O51" i="53"/>
  <x:c r="L51" i="53"/>
  <x:c r="M51" i="53" s="1"/>
  <x:c r="I51" i="53"/>
  <x:c r="G51" i="53"/>
  <x:c r="O50" i="53"/>
  <x:c r="L50" i="53"/>
  <x:c r="M50" i="53" s="1"/>
  <x:c r="I50" i="53"/>
  <x:c r="G50" i="53"/>
  <x:c r="O49" i="53"/>
  <x:c r="M49" i="53"/>
  <x:c r="L49" i="53"/>
  <x:c r="I49" i="53"/>
  <x:c r="G49" i="53"/>
  <x:c r="O48" i="53"/>
  <x:c r="P48" i="53" s="1"/>
  <x:c r="L48" i="53"/>
  <x:c r="M48" i="53" s="1"/>
  <x:c r="I48" i="53"/>
  <x:c r="G48" i="53"/>
  <x:c r="O47" i="53"/>
  <x:c r="L47" i="53"/>
  <x:c r="M47" i="53" s="1"/>
  <x:c r="I47" i="53"/>
  <x:c r="G47" i="53"/>
  <x:c r="O46" i="53"/>
  <x:c r="L46" i="53"/>
  <x:c r="M46" i="53" s="1"/>
  <x:c r="I46" i="53"/>
  <x:c r="G46" i="53"/>
  <x:c r="O45" i="53"/>
  <x:c r="L45" i="53"/>
  <x:c r="M45" i="53" s="1"/>
  <x:c r="I45" i="53"/>
  <x:c r="G45" i="53"/>
  <x:c r="O44" i="53"/>
  <x:c r="L44" i="53"/>
  <x:c r="M44" i="53" s="1"/>
  <x:c r="I44" i="53"/>
  <x:c r="G44" i="53"/>
  <x:c r="O43" i="53"/>
  <x:c r="L43" i="53"/>
  <x:c r="M43" i="53" s="1"/>
  <x:c r="I43" i="53"/>
  <x:c r="G43" i="53"/>
  <x:c r="O42" i="53"/>
  <x:c r="L42" i="53"/>
  <x:c r="M42" i="53" s="1"/>
  <x:c r="I42" i="53"/>
  <x:c r="G42" i="53"/>
  <x:c r="O41" i="53"/>
  <x:c r="L41" i="53"/>
  <x:c r="M41" i="53" s="1"/>
  <x:c r="I41" i="53"/>
  <x:c r="G41" i="53"/>
  <x:c r="O40" i="53"/>
  <x:c r="L40" i="53"/>
  <x:c r="M40" i="53" s="1"/>
  <x:c r="I40" i="53"/>
  <x:c r="G40" i="53"/>
  <x:c r="O39" i="53"/>
  <x:c r="L39" i="53"/>
  <x:c r="M39" i="53" s="1"/>
  <x:c r="I39" i="53"/>
  <x:c r="G39" i="53"/>
  <x:c r="O38" i="53"/>
  <x:c r="L38" i="53"/>
  <x:c r="M38" i="53" s="1"/>
  <x:c r="I38" i="53"/>
  <x:c r="G38" i="53"/>
  <x:c r="O37" i="53"/>
  <x:c r="L37" i="53"/>
  <x:c r="M37" i="53" s="1"/>
  <x:c r="I37" i="53"/>
  <x:c r="G37" i="53"/>
  <x:c r="O36" i="53"/>
  <x:c r="L36" i="53"/>
  <x:c r="M36" i="53" s="1"/>
  <x:c r="I36" i="53"/>
  <x:c r="G36" i="53"/>
  <x:c r="O35" i="53"/>
  <x:c r="L35" i="53"/>
  <x:c r="M35" i="53" s="1"/>
  <x:c r="I35" i="53"/>
  <x:c r="G35" i="53"/>
  <x:c r="O34" i="53"/>
  <x:c r="L34" i="53"/>
  <x:c r="M34" i="53" s="1"/>
  <x:c r="I34" i="53"/>
  <x:c r="G34" i="53"/>
  <x:c r="O33" i="53"/>
  <x:c r="L33" i="53"/>
  <x:c r="M33" i="53" s="1"/>
  <x:c r="I33" i="53"/>
  <x:c r="G33" i="53"/>
  <x:c r="O32" i="53"/>
  <x:c r="L32" i="53"/>
  <x:c r="M32" i="53" s="1"/>
  <x:c r="I32" i="53"/>
  <x:c r="G32" i="53"/>
  <x:c r="O31" i="53"/>
  <x:c r="L31" i="53"/>
  <x:c r="M31" i="53" s="1"/>
  <x:c r="I31" i="53"/>
  <x:c r="G31" i="53"/>
  <x:c r="O30" i="53"/>
  <x:c r="L30" i="53"/>
  <x:c r="M30" i="53" s="1"/>
  <x:c r="I30" i="53"/>
  <x:c r="G30" i="53"/>
  <x:c r="O29" i="53"/>
  <x:c r="L29" i="53"/>
  <x:c r="M29" i="53" s="1"/>
  <x:c r="I29" i="53"/>
  <x:c r="G29" i="53"/>
  <x:c r="O28" i="53"/>
  <x:c r="L28" i="53"/>
  <x:c r="M28" i="53" s="1"/>
  <x:c r="I28" i="53"/>
  <x:c r="G28" i="53"/>
  <x:c r="O27" i="53"/>
  <x:c r="L27" i="53"/>
  <x:c r="M27" i="53" s="1"/>
  <x:c r="I27" i="53"/>
  <x:c r="G27" i="53"/>
  <x:c r="O26" i="53"/>
  <x:c r="L26" i="53"/>
  <x:c r="M26" i="53" s="1"/>
  <x:c r="I26" i="53"/>
  <x:c r="G26" i="53"/>
  <x:c r="O25" i="53"/>
  <x:c r="L25" i="53"/>
  <x:c r="M25" i="53" s="1"/>
  <x:c r="I25" i="53"/>
  <x:c r="G25" i="53"/>
  <x:c r="O24" i="53"/>
  <x:c r="L24" i="53"/>
  <x:c r="M24" i="53" s="1"/>
  <x:c r="I24" i="53"/>
  <x:c r="G24" i="53"/>
  <x:c r="O23" i="53"/>
  <x:c r="L23" i="53"/>
  <x:c r="M23" i="53" s="1"/>
  <x:c r="I23" i="53"/>
  <x:c r="G23" i="53"/>
  <x:c r="O22" i="53"/>
  <x:c r="L22" i="53"/>
  <x:c r="M22" i="53" s="1"/>
  <x:c r="I22" i="53"/>
  <x:c r="G22" i="53"/>
  <x:c r="O21" i="53"/>
  <x:c r="L21" i="53"/>
  <x:c r="M21" i="53" s="1"/>
  <x:c r="I21" i="53"/>
  <x:c r="G21" i="53"/>
  <x:c r="O20" i="53"/>
  <x:c r="L20" i="53"/>
  <x:c r="M20" i="53" s="1"/>
  <x:c r="I20" i="53"/>
  <x:c r="G20" i="53"/>
  <x:c r="O19" i="53"/>
  <x:c r="L19" i="53"/>
  <x:c r="M19" i="53" s="1"/>
  <x:c r="I19" i="53"/>
  <x:c r="G19" i="53"/>
  <x:c r="O18" i="53"/>
  <x:c r="L18" i="53"/>
  <x:c r="M18" i="53" s="1"/>
  <x:c r="I18" i="53"/>
  <x:c r="G18" i="53"/>
  <x:c r="O17" i="53"/>
  <x:c r="L17" i="53"/>
  <x:c r="M17" i="53" s="1"/>
  <x:c r="I17" i="53"/>
  <x:c r="G17" i="53"/>
  <x:c r="O16" i="53"/>
  <x:c r="L16" i="53"/>
  <x:c r="M16" i="53" s="1"/>
  <x:c r="I16" i="53"/>
  <x:c r="G16" i="53"/>
  <x:c r="O15" i="53"/>
  <x:c r="L15" i="53"/>
  <x:c r="M15" i="53" s="1"/>
  <x:c r="I15" i="53"/>
  <x:c r="G15" i="53"/>
  <x:c r="O14" i="53"/>
  <x:c r="L14" i="53"/>
  <x:c r="M14" i="53" s="1"/>
  <x:c r="I14" i="53"/>
  <x:c r="G14" i="53"/>
  <x:c r="O13" i="53"/>
  <x:c r="L13" i="53"/>
  <x:c r="M13" i="53" s="1"/>
  <x:c r="I13" i="53"/>
  <x:c r="G13" i="53"/>
  <x:c r="O12" i="53"/>
  <x:c r="O71" i="53" s="1"/>
  <x:c r="L12" i="53"/>
  <x:c r="I12" i="53"/>
  <x:c r="G12" i="53"/>
  <x:c r="Q241" i="52"/>
  <x:c r="O241" i="52"/>
  <x:c r="M241" i="52"/>
  <x:c r="K241" i="52"/>
  <x:c r="M212" i="52"/>
  <x:c r="K212" i="52"/>
  <x:c r="M211" i="52"/>
  <x:c r="K211" i="52"/>
  <x:c r="M210" i="52"/>
  <x:c r="K210" i="52"/>
  <x:c r="M209" i="52"/>
  <x:c r="K209" i="52"/>
  <x:c r="O196" i="52"/>
  <x:c r="M196" i="52"/>
  <x:c r="K196" i="52"/>
  <x:c r="O195" i="52"/>
  <x:c r="M195" i="52"/>
  <x:c r="K195" i="52"/>
  <x:c r="O194" i="52"/>
  <x:c r="M194" i="52"/>
  <x:c r="K194" i="52"/>
  <x:c r="O193" i="52"/>
  <x:c r="M193" i="52"/>
  <x:c r="K193" i="52"/>
  <x:c r="O187" i="52"/>
  <x:c r="M187" i="52"/>
  <x:c r="K187" i="52"/>
  <x:c r="M186" i="52"/>
  <x:c r="K186" i="52"/>
  <x:c r="O185" i="52"/>
  <x:c r="M185" i="52"/>
  <x:c r="Q185" i="52" s="1"/>
  <x:c r="K185" i="52"/>
  <x:c r="O184" i="52"/>
  <x:c r="M184" i="52"/>
  <x:c r="K184" i="52"/>
  <x:c r="M178" i="52"/>
  <x:c r="K178" i="52"/>
  <x:c r="M177" i="52"/>
  <x:c r="K177" i="52"/>
  <x:c r="M176" i="52"/>
  <x:c r="K176" i="52"/>
  <x:c r="M175" i="52"/>
  <x:c r="K175" i="52"/>
  <x:c r="O162" i="52"/>
  <x:c r="M162" i="52"/>
  <x:c r="K162" i="52"/>
  <x:c r="Q160" i="52"/>
  <x:c r="Q159" i="52"/>
  <x:c r="Q158" i="52"/>
  <x:c r="Q157" i="52"/>
  <x:c r="M153" i="52"/>
  <x:c r="K153" i="52"/>
  <x:c r="Q151" i="52"/>
  <x:c r="O150" i="52"/>
  <x:c r="O153" i="52" s="1"/>
  <x:c r="Q149" i="52"/>
  <x:c r="Q148" i="52"/>
  <x:c r="M144" i="52"/>
  <x:c r="K144" i="52"/>
  <x:c r="O142" i="52"/>
  <x:c r="Q142" i="52" s="1"/>
  <x:c r="O141" i="52"/>
  <x:c r="O140" i="52"/>
  <x:c r="O176" i="52" s="1"/>
  <x:c r="O139" i="52"/>
  <x:c r="M107" i="52"/>
  <x:c r="M106" i="52"/>
  <x:c r="M105" i="52"/>
  <x:c r="M104" i="52"/>
  <x:c r="O91" i="52"/>
  <x:c r="M91" i="52"/>
  <x:c r="O90" i="52"/>
  <x:c r="M90" i="52"/>
  <x:c r="O89" i="52"/>
  <x:c r="M89" i="52"/>
  <x:c r="O88" i="52"/>
  <x:c r="J28" i="51" s="1"/>
  <x:c r="M88" i="52"/>
  <x:c r="M82" i="52"/>
  <x:c r="M81" i="52"/>
  <x:c r="R67" i="51" s="1"/>
  <x:c r="M80" i="52"/>
  <x:c r="M79" i="52"/>
  <x:c r="M73" i="52"/>
  <x:c r="R102" i="51" s="1"/>
  <x:c r="M72" i="52"/>
  <x:c r="M71" i="52"/>
  <x:c r="M70" i="52"/>
  <x:c r="R32" i="51" s="1"/>
  <x:c r="O57" i="52"/>
  <x:c r="O59" i="52" s="1"/>
  <x:c r="M57" i="52"/>
  <x:c r="M59" i="52" s="1"/>
  <x:c r="K57" i="52"/>
  <x:c r="K59" i="52" s="1"/>
  <x:c r="Q55" i="52"/>
  <x:c r="Q54" i="52"/>
  <x:c r="Q53" i="52"/>
  <x:c r="Q52" i="52"/>
  <x:c r="O39" i="52"/>
  <x:c r="M39" i="52"/>
  <x:c r="Q37" i="52"/>
  <x:c r="K37" i="52"/>
  <x:c r="K91" i="52" s="1"/>
  <x:c r="Q36" i="52"/>
  <x:c r="Q35" i="52"/>
  <x:c r="K35" i="52"/>
  <x:c r="K89" i="52" s="1"/>
  <x:c r="Q34" i="52"/>
  <x:c r="Q88" i="52" s="1"/>
  <x:c r="M30" i="52"/>
  <x:c r="K28" i="52"/>
  <x:c r="K26" i="52"/>
  <x:c r="O26" i="52" s="1"/>
  <x:c r="K25" i="52"/>
  <x:c r="M21" i="52"/>
  <x:c r="K18" i="52"/>
  <x:c r="O18" i="52" s="1"/>
  <x:c r="O106" i="52" s="1"/>
  <x:c r="K17" i="52"/>
  <x:c r="O17" i="52" s="1"/>
  <x:c r="C16" i="52"/>
  <x:c r="C17" i="52" s="1"/>
  <x:c r="C18" i="52" s="1"/>
  <x:c r="C19" i="52" s="1"/>
  <x:c r="C21" i="52" s="1"/>
  <x:c r="C23" i="52" s="1"/>
  <x:c r="C25" i="52" s="1"/>
  <x:c r="C26" i="52" s="1"/>
  <x:c r="C27" i="52" s="1"/>
  <x:c r="C28" i="52" s="1"/>
  <x:c r="C30" i="52" s="1"/>
  <x:c r="C32" i="52" s="1"/>
  <x:c r="C34" i="52" s="1"/>
  <x:c r="C35" i="52" s="1"/>
  <x:c r="C36" i="52" s="1"/>
  <x:c r="C37" i="52" s="1"/>
  <x:c r="C39" i="52" s="1"/>
  <x:c r="C41" i="52" s="1"/>
  <x:c r="C50" i="52" s="1"/>
  <x:c r="C52" i="52" s="1"/>
  <x:c r="C53" i="52" s="1"/>
  <x:c r="C54" i="52" s="1"/>
  <x:c r="C55" i="52" s="1"/>
  <x:c r="C57" i="52" s="1"/>
  <x:c r="C59" i="52" s="1"/>
  <x:c r="C68" i="52" s="1"/>
  <x:c r="C70" i="52" s="1"/>
  <x:c r="C71" i="52" s="1"/>
  <x:c r="C72" i="52" s="1"/>
  <x:c r="C73" i="52" s="1"/>
  <x:c r="C75" i="52" s="1"/>
  <x:c r="C77" i="52" s="1"/>
  <x:c r="C79" i="52" s="1"/>
  <x:c r="C80" i="52" s="1"/>
  <x:c r="C81" i="52" s="1"/>
  <x:c r="C82" i="52" s="1"/>
  <x:c r="C84" i="52" s="1"/>
  <x:c r="C86" i="52" s="1"/>
  <x:c r="C88" i="52" s="1"/>
  <x:c r="C89" i="52" s="1"/>
  <x:c r="C90" i="52" s="1"/>
  <x:c r="C91" i="52" s="1"/>
  <x:c r="C93" i="52" s="1"/>
  <x:c r="C95" i="52" s="1"/>
  <x:c r="C104" i="52" s="1"/>
  <x:c r="C105" i="52" s="1"/>
  <x:c r="C106" i="52" s="1"/>
  <x:c r="C107" i="52" s="1"/>
  <x:c r="C109" i="52" s="1"/>
  <x:c r="C111" i="52" s="1"/>
  <x:c r="C113" i="52" s="1"/>
  <x:c r="C122" i="52" s="1"/>
  <x:c r="C123" i="52" s="1"/>
  <x:c r="C125" i="52" s="1"/>
  <x:c r="C137" i="52" s="1"/>
  <x:c r="C139" i="52" s="1"/>
  <x:c r="C140" i="52" s="1"/>
  <x:c r="C141" i="52" s="1"/>
  <x:c r="C142" i="52" s="1"/>
  <x:c r="C144" i="52" s="1"/>
  <x:c r="C146" i="52" s="1"/>
  <x:c r="C148" i="52" s="1"/>
  <x:c r="C149" i="52" s="1"/>
  <x:c r="C150" i="52" s="1"/>
  <x:c r="C151" i="52" s="1"/>
  <x:c r="C153" i="52" s="1"/>
  <x:c r="C155" i="52" s="1"/>
  <x:c r="C157" i="52" s="1"/>
  <x:c r="C158" i="52" s="1"/>
  <x:c r="C159" i="52" s="1"/>
  <x:c r="C160" i="52" s="1"/>
  <x:c r="C162" i="52" s="1"/>
  <x:c r="C164" i="52" s="1"/>
  <x:c r="N219" i="51"/>
  <x:c r="E219" i="51"/>
  <x:c r="H211" i="51"/>
  <x:c r="H210" i="51"/>
  <x:c r="H209" i="51"/>
  <x:c r="H208" i="51"/>
  <x:c r="H218" i="51"/>
  <x:c r="H207" i="51"/>
  <x:c r="R192" i="51"/>
  <x:c r="N184" i="51"/>
  <x:c r="E184" i="51"/>
  <x:c r="H176" i="51"/>
  <x:c r="H175" i="51"/>
  <x:c r="H174" i="51"/>
  <x:c r="H173" i="51"/>
  <x:c r="H183" i="51"/>
  <x:c r="H172" i="51"/>
  <x:c r="R157" i="51"/>
  <x:c r="N149" i="51"/>
  <x:c r="E149" i="51"/>
  <x:c r="H141" i="51"/>
  <x:c r="H140" i="51"/>
  <x:c r="H139" i="51"/>
  <x:c r="H138" i="51"/>
  <x:c r="H137" i="51"/>
  <x:c r="R104" i="51"/>
  <x:c r="L102" i="51"/>
  <x:c r="L104" i="51" s="1"/>
  <x:c r="N100" i="51"/>
  <x:c r="E100" i="51"/>
  <x:c r="H92" i="51"/>
  <x:c r="H91" i="51"/>
  <x:c r="H90" i="51"/>
  <x:c r="H89" i="51"/>
  <x:c r="H99" i="51"/>
  <x:c r="H88" i="51"/>
  <x:c r="L84" i="51"/>
  <x:c r="R69" i="51"/>
  <x:c r="E65" i="51"/>
  <x:c r="H57" i="51"/>
  <x:c r="H56" i="51"/>
  <x:c r="H55" i="51"/>
  <x:c r="H54" i="51"/>
  <x:c r="H53" i="51"/>
  <x:c r="R38" i="51"/>
  <x:c r="R34" i="51"/>
  <x:c r="R40" i="51" s="1"/>
  <x:c r="N30" i="51"/>
  <x:c r="E30" i="51"/>
  <x:c r="O28" i="51"/>
  <x:c r="H22" i="51"/>
  <x:c r="H21" i="51"/>
  <x:c r="H20" i="51"/>
  <x:c r="H19" i="51"/>
  <x:c r="H18" i="51"/>
  <x:c r="B19" i="51"/>
  <x:c r="B20" i="51" s="1"/>
  <x:c r="B21" i="51" s="1"/>
  <x:c r="B22" i="51" s="1"/>
  <x:c r="B23" i="51" s="1"/>
  <x:c r="B24" i="51" s="1"/>
  <x:c r="B25" i="51" s="1"/>
  <x:c r="B26" i="51" s="1"/>
  <x:c r="B27" i="51" s="1"/>
  <x:c r="B28" i="51" s="1"/>
  <x:c r="B29" i="51" s="1"/>
  <x:c r="I302" i="50"/>
  <x:c r="H302" i="50"/>
  <x:c r="G302" i="50"/>
  <x:c r="F302" i="50"/>
  <x:c r="E302" i="50"/>
  <x:c r="E309" i="50" s="1"/>
  <x:c r="I288" i="50"/>
  <x:c r="I15" i="50" s="1"/>
  <x:c r="H275" i="50"/>
  <x:c r="G275" i="50"/>
  <x:c r="F275" i="50"/>
  <x:c r="E275" i="50"/>
  <x:c r="E282" i="50" s="1"/>
  <x:c r="I228" i="50"/>
  <x:c r="I235" i="50" s="1"/>
  <x:c r="H228" i="50"/>
  <x:c r="H235" i="50" s="1"/>
  <x:c r="G228" i="50"/>
  <x:c r="F228" i="50"/>
  <x:c r="E228" i="50"/>
  <x:c r="E235" i="50" s="1"/>
  <x:c r="I202" i="50"/>
  <x:c r="G202" i="50"/>
  <x:c r="F202" i="50"/>
  <x:c r="I155" i="50"/>
  <x:c r="H155" i="50"/>
  <x:c r="G155" i="50"/>
  <x:c r="G162" i="50" s="1"/>
  <x:c r="F155" i="50"/>
  <x:c r="E155" i="50"/>
  <x:c r="E162" i="50" s="1"/>
  <x:c r="I131" i="50"/>
  <x:c r="I138" i="50" s="1"/>
  <x:c r="G131" i="50"/>
  <x:c r="F131" i="50"/>
  <x:c r="I88" i="50"/>
  <x:c r="I95" i="50" s="1"/>
  <x:c r="I101" i="50" s="1"/>
  <x:c r="H88" i="50"/>
  <x:c r="H95" i="50" s="1"/>
  <x:c r="G88" i="50"/>
  <x:c r="G95" i="50" s="1"/>
  <x:c r="G101" i="50" s="1"/>
  <x:c r="F88" i="50"/>
  <x:c r="F109" i="50" s="1"/>
  <x:c r="E88" i="50"/>
  <x:c r="E95" i="50" s="1"/>
  <x:c r="E63" i="50"/>
  <x:c r="I61" i="50"/>
  <x:c r="H61" i="50"/>
  <x:c r="G61" i="50"/>
  <x:c r="G108" i="50" s="1"/>
  <x:c r="F61" i="50"/>
  <x:c r="B17" i="50"/>
  <x:c r="B22" i="50" s="1"/>
  <x:c r="E12" i="50"/>
  <x:c r="B12" i="50"/>
  <x:c r="B13" i="50" s="1"/>
  <x:c r="B14" i="50" s="1"/>
  <x:c r="B15" i="50" s="1"/>
  <x:c r="I302" i="49"/>
  <x:c r="I309" i="49" s="1"/>
  <x:c r="H302" i="49"/>
  <x:c r="H309" i="49" s="1"/>
  <x:c r="G302" i="49"/>
  <x:c r="G309" i="49" s="1"/>
  <x:c r="G315" i="49" s="1"/>
  <x:c r="F302" i="49"/>
  <x:c r="F309" i="49" s="1"/>
  <x:c r="F315" i="49" s="1"/>
  <x:c r="E302" i="49"/>
  <x:c r="E309" i="49" s="1"/>
  <x:c r="I275" i="49"/>
  <x:c r="I282" i="49" s="1"/>
  <x:c r="G275" i="49"/>
  <x:c r="F275" i="49"/>
  <x:c r="H275" i="49"/>
  <x:c r="H282" i="49" s="1"/>
  <x:c r="I228" i="49"/>
  <x:c r="H228" i="49"/>
  <x:c r="H235" i="49" s="1"/>
  <x:c r="G228" i="49"/>
  <x:c r="G235" i="49" s="1"/>
  <x:c r="F228" i="49"/>
  <x:c r="F235" i="49" s="1"/>
  <x:c r="E228" i="49"/>
  <x:c r="E235" i="49" s="1"/>
  <x:c r="E207" i="49"/>
  <x:c r="E205" i="49"/>
  <x:c r="E204" i="49"/>
  <x:c r="I209" i="49"/>
  <x:c r="H209" i="49"/>
  <x:c r="I155" i="49"/>
  <x:c r="I162" i="49" s="1"/>
  <x:c r="G155" i="49"/>
  <x:c r="G162" i="49" s="1"/>
  <x:c r="F155" i="49"/>
  <x:c r="I138" i="49"/>
  <x:c r="F138" i="49"/>
  <x:c r="I88" i="49"/>
  <x:c r="I95" i="49" s="1"/>
  <x:c r="H88" i="49"/>
  <x:c r="G88" i="49"/>
  <x:c r="F88" i="49"/>
  <x:c r="F95" i="49" s="1"/>
  <x:c r="F101" i="49" s="1"/>
  <x:c r="E88" i="49"/>
  <x:c r="E95" i="49" s="1"/>
  <x:c r="H68" i="49"/>
  <x:c r="G68" i="49"/>
  <x:c r="B17" i="49"/>
  <x:c r="B22" i="49" s="1"/>
  <x:c r="F228" i="1" s="1"/>
  <x:c r="E12" i="49"/>
  <x:c r="B12" i="49"/>
  <x:c r="B13" i="49" s="1"/>
  <x:c r="B14" i="49" s="1"/>
  <x:c r="B15" i="49" s="1"/>
  <x:c r="E187" i="48"/>
  <x:c r="R176" i="48"/>
  <x:c r="L176" i="48"/>
  <x:c r="R172" i="48"/>
  <x:c r="L172" i="48"/>
  <x:c r="N168" i="48"/>
  <x:c r="J168" i="48"/>
  <x:c r="E168" i="48"/>
  <x:c r="Q167" i="48"/>
  <x:c r="O167" i="48"/>
  <x:c r="H167" i="48"/>
  <x:c r="K167" i="48" s="1"/>
  <x:c r="Q166" i="48"/>
  <x:c r="O166" i="48"/>
  <x:c r="H166" i="48"/>
  <x:c r="K166" i="48" s="1"/>
  <x:c r="Q165" i="48"/>
  <x:c r="O165" i="48"/>
  <x:c r="H165" i="48"/>
  <x:c r="K165" i="48" s="1"/>
  <x:c r="Q164" i="48"/>
  <x:c r="O164" i="48"/>
  <x:c r="H164" i="48"/>
  <x:c r="K164" i="48" s="1"/>
  <x:c r="Q163" i="48"/>
  <x:c r="O163" i="48"/>
  <x:c r="H163" i="48"/>
  <x:c r="K163" i="48" s="1"/>
  <x:c r="Q162" i="48"/>
  <x:c r="O162" i="48"/>
  <x:c r="H162" i="48"/>
  <x:c r="K162" i="48" s="1"/>
  <x:c r="Q161" i="48"/>
  <x:c r="O161" i="48"/>
  <x:c r="H161" i="48"/>
  <x:c r="K161" i="48" s="1"/>
  <x:c r="Q160" i="48"/>
  <x:c r="O160" i="48"/>
  <x:c r="H160" i="48"/>
  <x:c r="K160" i="48" s="1"/>
  <x:c r="Q159" i="48"/>
  <x:c r="O159" i="48"/>
  <x:c r="H159" i="48"/>
  <x:c r="K159" i="48" s="1"/>
  <x:c r="Q158" i="48"/>
  <x:c r="O158" i="48"/>
  <x:c r="P158" i="48" s="1"/>
  <x:c r="H158" i="48"/>
  <x:c r="K158" i="48" s="1"/>
  <x:c r="Q157" i="48"/>
  <x:c r="O157" i="48"/>
  <x:c r="P157" i="48" s="1"/>
  <x:c r="H157" i="48"/>
  <x:c r="K157" i="48" s="1"/>
  <x:c r="Q156" i="48"/>
  <x:c r="O156" i="48"/>
  <x:c r="H156" i="48"/>
  <x:c r="K156" i="48" s="1"/>
  <x:c r="N133" i="48"/>
  <x:c r="J133" i="48"/>
  <x:c r="E133" i="48"/>
  <x:c r="Q132" i="48"/>
  <x:c r="O132" i="48"/>
  <x:c r="H132" i="48"/>
  <x:c r="K132" i="48" s="1"/>
  <x:c r="Q131" i="48"/>
  <x:c r="O131" i="48"/>
  <x:c r="H131" i="48"/>
  <x:c r="K131" i="48" s="1"/>
  <x:c r="Q130" i="48"/>
  <x:c r="O130" i="48"/>
  <x:c r="H130" i="48"/>
  <x:c r="K130" i="48" s="1"/>
  <x:c r="Q129" i="48"/>
  <x:c r="O129" i="48"/>
  <x:c r="H129" i="48"/>
  <x:c r="K129" i="48" s="1"/>
  <x:c r="Q128" i="48"/>
  <x:c r="O128" i="48"/>
  <x:c r="H128" i="48"/>
  <x:c r="K128" i="48" s="1"/>
  <x:c r="Q127" i="48"/>
  <x:c r="O127" i="48"/>
  <x:c r="H127" i="48"/>
  <x:c r="K127" i="48" s="1"/>
  <x:c r="Q126" i="48"/>
  <x:c r="O126" i="48"/>
  <x:c r="H126" i="48"/>
  <x:c r="K126" i="48" s="1"/>
  <x:c r="Q125" i="48"/>
  <x:c r="O125" i="48"/>
  <x:c r="H125" i="48"/>
  <x:c r="K125" i="48" s="1"/>
  <x:c r="Q124" i="48"/>
  <x:c r="O124" i="48"/>
  <x:c r="H124" i="48"/>
  <x:c r="K124" i="48" s="1"/>
  <x:c r="Q123" i="48"/>
  <x:c r="O123" i="48"/>
  <x:c r="P123" i="48" s="1"/>
  <x:c r="H123" i="48"/>
  <x:c r="K123" i="48" s="1"/>
  <x:c r="Q122" i="48"/>
  <x:c r="O122" i="48"/>
  <x:c r="H122" i="48"/>
  <x:c r="K122" i="48" s="1"/>
  <x:c r="Q121" i="48"/>
  <x:c r="O121" i="48"/>
  <x:c r="H121" i="48"/>
  <x:c r="K121" i="48" s="1"/>
  <x:c r="E98" i="48"/>
  <x:c r="H97" i="48"/>
  <x:c r="H96" i="48"/>
  <x:c r="H95" i="48"/>
  <x:c r="H94" i="48"/>
  <x:c r="H93" i="48"/>
  <x:c r="H92" i="48"/>
  <x:c r="H91" i="48"/>
  <x:c r="H90" i="48"/>
  <x:c r="H89" i="48"/>
  <x:c r="H88" i="48"/>
  <x:c r="H87" i="48"/>
  <x:c r="H86" i="48"/>
  <x:c r="R71" i="48"/>
  <x:c r="L71" i="48"/>
  <x:c r="R67" i="48"/>
  <x:c r="L67" i="48"/>
  <x:c r="N63" i="48"/>
  <x:c r="J63" i="48"/>
  <x:c r="E63" i="48"/>
  <x:c r="Q62" i="48"/>
  <x:c r="O62" i="48"/>
  <x:c r="Q61" i="48"/>
  <x:c r="O61" i="48"/>
  <x:c r="Q60" i="48"/>
  <x:c r="O60" i="48"/>
  <x:c r="Q59" i="48"/>
  <x:c r="O59" i="48"/>
  <x:c r="Q58" i="48"/>
  <x:c r="O58" i="48"/>
  <x:c r="Q57" i="48"/>
  <x:c r="O57" i="48"/>
  <x:c r="Q56" i="48"/>
  <x:c r="O56" i="48"/>
  <x:c r="Q55" i="48"/>
  <x:c r="O55" i="48"/>
  <x:c r="H55" i="48"/>
  <x:c r="K55" i="48" s="1"/>
  <x:c r="Q54" i="48"/>
  <x:c r="O54" i="48"/>
  <x:c r="H54" i="48"/>
  <x:c r="K54" i="48" s="1"/>
  <x:c r="P54" i="48" s="1"/>
  <x:c r="Q53" i="48"/>
  <x:c r="O53" i="48"/>
  <x:c r="H53" i="48"/>
  <x:c r="K53" i="48" s="1"/>
  <x:c r="P53" i="48" s="1"/>
  <x:c r="Q52" i="48"/>
  <x:c r="O52" i="48"/>
  <x:c r="H52" i="48"/>
  <x:c r="K52" i="48" s="1"/>
  <x:c r="H62" i="48"/>
  <x:c r="K62" i="48" s="1"/>
  <x:c r="Q51" i="48"/>
  <x:c r="O51" i="48"/>
  <x:c r="H51" i="48"/>
  <x:c r="K51" i="48" s="1"/>
  <x:c r="L51" i="48" s="1"/>
  <x:c r="E28" i="48"/>
  <x:c r="H20" i="48"/>
  <x:c r="K20" i="48" s="1"/>
  <x:c r="H19" i="48"/>
  <x:c r="K19" i="48" s="1"/>
  <x:c r="H18" i="48"/>
  <x:c r="K18" i="48" s="1"/>
  <x:c r="H17" i="48"/>
  <x:c r="K17" i="48" s="1"/>
  <x:c r="H16" i="48"/>
  <x:c r="K16" i="48" s="1"/>
  <x:c r="L16" i="48" s="1"/>
  <x:c r="B17" i="48"/>
  <x:c r="B18" i="48" s="1"/>
  <x:c r="B19" i="48" s="1"/>
  <x:c r="B20" i="48" s="1"/>
  <x:c r="B21" i="48" s="1"/>
  <x:c r="B22" i="48" s="1"/>
  <x:c r="B23" i="48" s="1"/>
  <x:c r="B24" i="48" s="1"/>
  <x:c r="B25" i="48" s="1"/>
  <x:c r="B26" i="48" s="1"/>
  <x:c r="B27" i="48" s="1"/>
  <x:c r="G71" i="53" l="1"/>
  <x:c r="I71" i="53"/>
  <x:c r="L71" i="53"/>
  <x:c r="M89" i="53"/>
  <x:c r="M121" i="53" s="1"/>
  <x:c r="L121" i="53"/>
  <x:c r="M75" i="53"/>
  <x:c r="M86" i="53" s="1"/>
  <x:c r="L86" i="53"/>
  <x:c r="O86" i="53"/>
  <x:c r="G121" i="53"/>
  <x:c r="I121" i="53"/>
  <x:c r="N60" i="51"/>
  <x:c r="N59" i="51"/>
  <x:c r="O59" i="51" s="1"/>
  <x:c r="N58" i="51"/>
  <x:c r="O58" i="51" s="1"/>
  <x:c r="N57" i="51"/>
  <x:c r="N64" i="51"/>
  <x:c r="N56" i="51"/>
  <x:c r="N55" i="51"/>
  <x:c r="O55" i="51" s="1"/>
  <x:c r="N63" i="51"/>
  <x:c r="O63" i="51" s="1"/>
  <x:c r="N62" i="51"/>
  <x:c r="N54" i="51"/>
  <x:c r="O54" i="51" s="1"/>
  <x:c r="N61" i="51"/>
  <x:c r="N53" i="51"/>
  <x:c r="J216" i="51"/>
  <x:c r="Q216" i="51" s="1"/>
  <x:c r="J208" i="51"/>
  <x:c r="Q208" i="51" s="1"/>
  <x:c r="J215" i="51"/>
  <x:c r="Q215" i="51" s="1"/>
  <x:c r="J207" i="51"/>
  <x:c r="J214" i="51"/>
  <x:c r="Q214" i="51" s="1"/>
  <x:c r="J213" i="51"/>
  <x:c r="J212" i="51"/>
  <x:c r="Q212" i="51" s="1"/>
  <x:c r="J211" i="51"/>
  <x:c r="Q211" i="51" s="1"/>
  <x:c r="J209" i="51"/>
  <x:c r="Q209" i="51" s="1"/>
  <x:c r="J210" i="51"/>
  <x:c r="Q210" i="51" s="1"/>
  <x:c r="J217" i="51"/>
  <x:c r="J218" i="51"/>
  <x:c r="Q218" i="51" s="1"/>
  <x:c r="R221" i="51"/>
  <x:c r="R223" i="51" s="1"/>
  <x:c r="L221" i="51"/>
  <x:c r="L223" i="51" s="1"/>
  <x:c r="K211" i="51"/>
  <x:c r="K183" i="51"/>
  <x:c r="R14" i="51"/>
  <x:c r="L14" i="51"/>
  <x:c r="R151" i="51"/>
  <x:c r="R153" i="51" s="1"/>
  <x:c r="L151" i="51"/>
  <x:c r="L153" i="51" s="1"/>
  <x:c r="K172" i="51"/>
  <x:c r="K137" i="51"/>
  <x:c r="L137" i="51" s="1"/>
  <x:c r="R168" i="51"/>
  <x:c r="L168" i="51"/>
  <x:c r="Q176" i="52"/>
  <x:c r="J180" i="51"/>
  <x:c r="J172" i="51"/>
  <x:c r="J179" i="51"/>
  <x:c r="Q179" i="51" s="1"/>
  <x:c r="J178" i="51"/>
  <x:c r="J177" i="51"/>
  <x:c r="Q177" i="51" s="1"/>
  <x:c r="J183" i="51"/>
  <x:c r="Q183" i="51" s="1"/>
  <x:c r="J175" i="51"/>
  <x:c r="J182" i="51"/>
  <x:c r="J174" i="51"/>
  <x:c r="Q174" i="51" s="1"/>
  <x:c r="J181" i="51"/>
  <x:c r="Q181" i="51" s="1"/>
  <x:c r="J176" i="51"/>
  <x:c r="J173" i="51"/>
  <x:c r="Q173" i="51" s="1"/>
  <x:c r="R133" i="51"/>
  <x:c r="L133" i="51"/>
  <x:c r="K174" i="51"/>
  <x:c r="K209" i="51"/>
  <x:c r="R49" i="51"/>
  <x:c r="L49" i="51"/>
  <x:c r="R186" i="51"/>
  <x:c r="R188" i="51" s="1"/>
  <x:c r="L186" i="51"/>
  <x:c r="L188" i="51" s="1"/>
  <x:c r="J147" i="51"/>
  <x:c r="Q147" i="51" s="1"/>
  <x:c r="J139" i="51"/>
  <x:c r="Q139" i="51" s="1"/>
  <x:c r="J138" i="51"/>
  <x:c r="K138" i="51" s="1"/>
  <x:c r="L138" i="51" s="1"/>
  <x:c r="J145" i="51"/>
  <x:c r="Q145" i="51" s="1"/>
  <x:c r="J137" i="51"/>
  <x:c r="J143" i="51"/>
  <x:c r="J141" i="51"/>
  <x:c r="K141" i="51" s="1"/>
  <x:c r="J148" i="51"/>
  <x:c r="J146" i="51"/>
  <x:c r="Q146" i="51" s="1"/>
  <x:c r="J144" i="51"/>
  <x:c r="Q144" i="51" s="1"/>
  <x:c r="J142" i="51"/>
  <x:c r="Q142" i="51" s="1"/>
  <x:c r="J140" i="51"/>
  <x:c r="Q140" i="51" s="1"/>
  <x:c r="R203" i="51"/>
  <x:c r="L203" i="51"/>
  <x:c r="P124" i="48"/>
  <x:c r="P132" i="48"/>
  <x:c r="P167" i="48"/>
  <x:c r="P130" i="48"/>
  <x:c r="P160" i="48"/>
  <x:c r="P131" i="48"/>
  <x:c r="P125" i="48"/>
  <x:c r="P166" i="48"/>
  <x:c r="P129" i="48"/>
  <x:c r="P156" i="48"/>
  <x:c r="R156" i="48" s="1"/>
  <x:c r="R157" i="48" s="1"/>
  <x:c r="R158" i="48" s="1"/>
  <x:c r="P164" i="48"/>
  <x:c r="P55" i="48"/>
  <x:c r="P162" i="48"/>
  <x:c r="Q64" i="51"/>
  <x:c r="Q62" i="51"/>
  <x:c r="Q60" i="51"/>
  <x:c r="K82" i="52"/>
  <x:c r="O28" i="52"/>
  <x:c r="K79" i="52"/>
  <x:c r="O25" i="52"/>
  <x:c r="P161" i="48"/>
  <x:c r="P159" i="48"/>
  <x:c r="P165" i="48"/>
  <x:c r="P163" i="48"/>
  <x:c r="P128" i="48"/>
  <x:c r="P126" i="48"/>
  <x:c r="P121" i="48"/>
  <x:c r="R121" i="48" s="1"/>
  <x:c r="P127" i="48"/>
  <x:c r="P122" i="48"/>
  <x:c r="P133" i="48" s="1"/>
  <x:c r="P52" i="48"/>
  <x:c r="P51" i="48"/>
  <x:c r="R51" i="48" s="1"/>
  <x:c r="P62" i="48"/>
  <x:c r="F249" i="49"/>
  <x:c r="F215" i="49"/>
  <x:c r="H109" i="49"/>
  <x:c r="H95" i="49"/>
  <x:c r="G209" i="49"/>
  <x:c r="G215" i="49" s="1"/>
  <x:c r="G14" i="49" s="1"/>
  <x:c r="F108" i="49"/>
  <x:c r="F68" i="49"/>
  <x:c r="F74" i="49" s="1"/>
  <x:c r="F11" i="49" s="1"/>
  <x:c r="I250" i="49"/>
  <x:c r="I235" i="49"/>
  <x:c r="I108" i="49"/>
  <x:c r="I68" i="49"/>
  <x:c r="F176" i="49"/>
  <x:c r="F162" i="49"/>
  <x:c r="F168" i="49" s="1"/>
  <x:c r="F282" i="49"/>
  <x:c r="F288" i="49" s="1"/>
  <x:c r="F15" i="49" s="1"/>
  <x:c r="G282" i="49"/>
  <x:c r="G288" i="49" s="1"/>
  <x:c r="G15" i="49" s="1"/>
  <x:c r="I176" i="50"/>
  <x:c r="I162" i="50"/>
  <x:c r="I168" i="50" s="1"/>
  <x:c r="F309" i="50"/>
  <x:c r="F315" i="50" s="1"/>
  <x:c r="F175" i="50"/>
  <x:c r="F138" i="50"/>
  <x:c r="F209" i="50"/>
  <x:c r="F215" i="50" s="1"/>
  <x:c r="F14" i="50" s="1"/>
  <x:c r="G309" i="50"/>
  <x:c r="G315" i="50" s="1"/>
  <x:c r="G235" i="50"/>
  <x:c r="G241" i="50" s="1"/>
  <x:c r="G175" i="50"/>
  <x:c r="G138" i="50"/>
  <x:c r="G144" i="50" s="1"/>
  <x:c r="G13" i="50" s="1"/>
  <x:c r="G209" i="50"/>
  <x:c r="G215" i="50" s="1"/>
  <x:c r="G14" i="50" s="1"/>
  <x:c r="F282" i="50"/>
  <x:c r="F288" i="50" s="1"/>
  <x:c r="H309" i="50"/>
  <x:c r="I249" i="50"/>
  <x:c r="I209" i="50"/>
  <x:c r="G282" i="50"/>
  <x:c r="G288" i="50" s="1"/>
  <x:c r="G15" i="50" s="1"/>
  <x:c r="I309" i="50"/>
  <x:c r="I315" i="50" s="1"/>
  <x:c r="H282" i="50"/>
  <x:c r="F162" i="50"/>
  <x:c r="F168" i="50" s="1"/>
  <x:c r="F235" i="50"/>
  <x:c r="F241" i="50" s="1"/>
  <x:c r="H176" i="50"/>
  <x:c r="H162" i="50"/>
  <x:c r="J92" i="51"/>
  <x:c r="J99" i="51"/>
  <x:c r="J91" i="51"/>
  <x:c r="Q91" i="51" s="1"/>
  <x:c r="J98" i="51"/>
  <x:c r="Q98" i="51" s="1"/>
  <x:c r="J90" i="51"/>
  <x:c r="Q90" i="51" s="1"/>
  <x:c r="J97" i="51"/>
  <x:c r="Q97" i="51" s="1"/>
  <x:c r="J89" i="51"/>
  <x:c r="J96" i="51"/>
  <x:c r="Q96" i="51" s="1"/>
  <x:c r="J88" i="51"/>
  <x:c r="O88" i="51" s="1"/>
  <x:c r="J95" i="51"/>
  <x:c r="Q95" i="51" s="1"/>
  <x:c r="J94" i="51"/>
  <x:c r="J93" i="51"/>
  <x:c r="Q93" i="51" s="1"/>
  <x:c r="K90" i="51"/>
  <x:c r="P99" i="53"/>
  <x:c r="J80" i="53"/>
  <x:c r="P116" i="53"/>
  <x:c r="P27" i="53"/>
  <x:c r="P31" i="53"/>
  <x:c r="P37" i="53"/>
  <x:c r="P39" i="53"/>
  <x:c r="J52" i="53"/>
  <x:c r="J54" i="53"/>
  <x:c r="J23" i="53"/>
  <x:c r="J27" i="53"/>
  <x:c r="P41" i="53"/>
  <x:c r="P43" i="53"/>
  <x:c r="P45" i="53"/>
  <x:c r="P47" i="53"/>
  <x:c r="P83" i="53"/>
  <x:c r="J24" i="53"/>
  <x:c r="J26" i="53"/>
  <x:c r="P97" i="53"/>
  <x:c r="J44" i="53"/>
  <x:c r="P30" i="53"/>
  <x:c r="P36" i="53"/>
  <x:c r="P38" i="53"/>
  <x:c r="P40" i="53"/>
  <x:c r="P42" i="53"/>
  <x:c r="P44" i="53"/>
  <x:c r="P46" i="53"/>
  <x:c r="J112" i="53"/>
  <x:c r="M93" i="52"/>
  <x:c r="O105" i="52"/>
  <x:c r="Q105" i="52" s="1"/>
  <x:c r="G74" i="49"/>
  <x:c r="G11" i="49" s="1"/>
  <x:c r="Q90" i="52"/>
  <x:c r="T123" i="53"/>
  <x:c r="P100" i="53"/>
  <x:c r="P101" i="53"/>
  <x:c r="P102" i="53"/>
  <x:c r="P112" i="53"/>
  <x:c r="P113" i="53"/>
  <x:c r="P115" i="53"/>
  <x:c r="J119" i="53"/>
  <x:c r="J120" i="53"/>
  <x:c r="J91" i="53"/>
  <x:c r="J92" i="53"/>
  <x:c r="J95" i="53"/>
  <x:c r="J96" i="53"/>
  <x:c r="J98" i="53"/>
  <x:c r="J99" i="53"/>
  <x:c r="J108" i="53"/>
  <x:c r="J110" i="53"/>
  <x:c r="J111" i="53"/>
  <x:c r="R111" i="53" s="1"/>
  <x:c r="X111" i="53" s="1"/>
  <x:c r="AF111" i="53" s="1"/>
  <x:c r="J101" i="53"/>
  <x:c r="R101" i="53" s="1"/>
  <x:c r="X101" i="53" s="1"/>
  <x:c r="AF101" i="53" s="1"/>
  <x:c r="P76" i="53"/>
  <x:c r="J78" i="53"/>
  <x:c r="J81" i="53"/>
  <x:c r="J82" i="53"/>
  <x:c r="J84" i="53"/>
  <x:c r="R84" i="53" s="1"/>
  <x:c r="X84" i="53" s="1"/>
  <x:c r="AF84" i="53" s="1"/>
  <x:c r="P14" i="53"/>
  <x:c r="P15" i="53"/>
  <x:c r="P16" i="53"/>
  <x:c r="P17" i="53"/>
  <x:c r="P18" i="53"/>
  <x:c r="P49" i="53"/>
  <x:c r="P51" i="53"/>
  <x:c r="P23" i="53"/>
  <x:c r="P24" i="53"/>
  <x:c r="P54" i="53"/>
  <x:c r="P55" i="53"/>
  <x:c r="P56" i="53"/>
  <x:c r="P57" i="53"/>
  <x:c r="P60" i="53"/>
  <x:c r="P63" i="53"/>
  <x:c r="P69" i="53"/>
  <x:c r="J33" i="53"/>
  <x:c r="R33" i="53" s="1"/>
  <x:c r="X33" i="53" s="1"/>
  <x:c r="AF33" i="53" s="1"/>
  <x:c r="J35" i="53"/>
  <x:c r="J36" i="53"/>
  <x:c r="J61" i="53"/>
  <x:c r="J64" i="53"/>
  <x:c r="J65" i="53"/>
  <x:c r="J16" i="53"/>
  <x:c r="J20" i="53"/>
  <x:c r="J22" i="53"/>
  <x:c r="J49" i="53"/>
  <x:c r="J56" i="53"/>
  <x:c r="J29" i="53"/>
  <x:c r="J15" i="53"/>
  <x:c r="J40" i="53"/>
  <x:c r="Q133" i="48"/>
  <x:c r="O168" i="48"/>
  <x:c r="E131" i="49"/>
  <x:c r="E138" i="49" s="1"/>
  <x:c r="E155" i="49"/>
  <x:c r="E162" i="49" s="1"/>
  <x:c r="Q184" i="52"/>
  <x:c r="O198" i="52"/>
  <x:c r="J43" i="53"/>
  <x:c r="R43" i="53" s="1"/>
  <x:c r="X43" i="53" s="1"/>
  <x:c r="AF43" i="53" s="1"/>
  <x:c r="J48" i="53"/>
  <x:c r="J63" i="53"/>
  <x:c r="R63" i="53" s="1"/>
  <x:c r="X63" i="53" s="1"/>
  <x:c r="AF63" i="53" s="1"/>
  <x:c r="L73" i="48"/>
  <x:c r="Q195" i="52"/>
  <x:c r="J17" i="53"/>
  <x:c r="J19" i="53"/>
  <x:c r="P20" i="53"/>
  <x:c r="P21" i="53"/>
  <x:c r="P33" i="53"/>
  <x:c r="P34" i="53"/>
  <x:c r="J38" i="53"/>
  <x:c r="J45" i="53"/>
  <x:c r="J50" i="53"/>
  <x:c r="J55" i="53"/>
  <x:c r="J57" i="53"/>
  <x:c r="P59" i="53"/>
  <x:c r="J67" i="53"/>
  <x:c r="J70" i="53"/>
  <x:c r="P75" i="53"/>
  <x:c r="J97" i="53"/>
  <x:c r="R97" i="53" s="1"/>
  <x:c r="X97" i="53" s="1"/>
  <x:c r="AF97" i="53" s="1"/>
  <x:c r="J100" i="53"/>
  <x:c r="P106" i="53"/>
  <x:c r="P107" i="53"/>
  <x:c r="F241" i="49"/>
  <x:c r="F250" i="49"/>
  <x:c r="O20" i="51"/>
  <x:c r="K53" i="51"/>
  <x:c r="O56" i="51"/>
  <x:c r="P56" i="51" s="1"/>
  <x:c r="O60" i="51"/>
  <x:c r="O62" i="51"/>
  <x:c r="O96" i="51"/>
  <x:c r="O98" i="51"/>
  <x:c r="O145" i="51"/>
  <x:c r="O147" i="51"/>
  <x:c r="O173" i="51"/>
  <x:c r="O183" i="51"/>
  <x:c r="R194" i="51"/>
  <x:c r="M109" i="52"/>
  <x:c r="Q162" i="52"/>
  <x:c r="J12" i="53"/>
  <x:c r="J28" i="53"/>
  <x:c r="J31" i="53"/>
  <x:c r="J32" i="53"/>
  <x:c r="J39" i="53"/>
  <x:c r="J41" i="53"/>
  <x:c r="R41" i="53" s="1"/>
  <x:c r="X41" i="53" s="1"/>
  <x:c r="AF41" i="53" s="1"/>
  <x:c r="J42" i="53"/>
  <x:c r="J51" i="53"/>
  <x:c r="P52" i="53"/>
  <x:c r="R52" i="53" s="1"/>
  <x:c r="X52" i="53" s="1"/>
  <x:c r="AF52" i="53" s="1"/>
  <x:c r="P53" i="53"/>
  <x:c r="J60" i="53"/>
  <x:c r="P65" i="53"/>
  <x:c r="P67" i="53"/>
  <x:c r="P68" i="53"/>
  <x:c r="J76" i="53"/>
  <x:c r="P80" i="53"/>
  <x:c r="R80" i="53" s="1"/>
  <x:c r="X80" i="53" s="1"/>
  <x:c r="AF80" i="53" s="1"/>
  <x:c r="P82" i="53"/>
  <x:c r="H123" i="53"/>
  <x:c r="J90" i="53"/>
  <x:c r="P91" i="53"/>
  <x:c r="P92" i="53"/>
  <x:c r="P94" i="53"/>
  <x:c r="P95" i="53"/>
  <x:c r="R95" i="53" s="1"/>
  <x:c r="X95" i="53" s="1"/>
  <x:c r="AF95" i="53" s="1"/>
  <x:c r="P96" i="53"/>
  <x:c r="P98" i="53"/>
  <x:c r="J103" i="53"/>
  <x:c r="J104" i="53"/>
  <x:c r="J105" i="53"/>
  <x:c r="P108" i="53"/>
  <x:c r="P109" i="53"/>
  <x:c r="J114" i="53"/>
  <x:c r="J115" i="53"/>
  <x:c r="J116" i="53"/>
  <x:c r="R116" i="53" s="1"/>
  <x:c r="X116" i="53" s="1"/>
  <x:c r="AF116" i="53" s="1"/>
  <x:c r="P118" i="53"/>
  <x:c r="P119" i="53"/>
  <x:c r="H131" i="50"/>
  <x:c r="H175" i="50" s="1"/>
  <x:c r="H177" i="50" s="1"/>
  <x:c r="I144" i="50"/>
  <x:c r="I13" i="50" s="1"/>
  <x:c r="I68" i="50"/>
  <x:c r="I74" i="50" s="1"/>
  <x:c r="I11" i="50" s="1"/>
  <x:c r="E65" i="50"/>
  <x:c r="E131" i="50"/>
  <x:c r="E138" i="50" s="1"/>
  <x:c r="G249" i="50"/>
  <x:c r="F109" i="49"/>
  <x:c r="G249" i="49"/>
  <x:c r="I176" i="49"/>
  <x:c r="O63" i="48"/>
  <x:c r="G108" i="49"/>
  <x:c r="G138" i="49"/>
  <x:c r="H68" i="50"/>
  <x:c r="H108" i="50"/>
  <x:c r="F95" i="50"/>
  <x:c r="F101" i="50" s="1"/>
  <x:c r="R48" i="53"/>
  <x:c r="X48" i="53" s="1"/>
  <x:c r="AF48" i="53" s="1"/>
  <x:c r="G250" i="49"/>
  <x:c r="G241" i="49"/>
  <x:c r="H249" i="49"/>
  <x:c r="E64" i="50"/>
  <x:c r="I108" i="50"/>
  <x:c r="H250" i="50"/>
  <x:c r="J25" i="51"/>
  <x:c r="Q25" i="51" s="1"/>
  <x:c r="K54" i="51"/>
  <x:c r="P54" i="51" s="1"/>
  <x:c r="P78" i="53"/>
  <x:c r="O209" i="52"/>
  <x:c r="Q209" i="52" s="1"/>
  <x:c r="O175" i="52"/>
  <x:c r="O93" i="52"/>
  <x:c r="J29" i="51"/>
  <x:c r="J27" i="51"/>
  <x:c r="Q27" i="51" s="1"/>
  <x:c r="J26" i="51"/>
  <x:c r="J18" i="51"/>
  <x:c r="O18" i="51" s="1"/>
  <x:c r="J22" i="51"/>
  <x:c r="J21" i="51"/>
  <x:c r="J20" i="51"/>
  <x:c r="Q20" i="51" s="1"/>
  <x:c r="J19" i="51"/>
  <x:c r="Q58" i="51"/>
  <x:c r="Q57" i="51"/>
  <x:c r="Q63" i="51"/>
  <x:c r="Q61" i="51"/>
  <x:c r="Q59" i="51"/>
  <x:c r="K56" i="51"/>
  <x:c r="Q139" i="52"/>
  <x:c r="L52" i="48"/>
  <x:c r="L53" i="48" s="1"/>
  <x:c r="L54" i="48" s="1"/>
  <x:c r="L55" i="48" s="1"/>
  <x:c r="K133" i="48"/>
  <x:c r="L178" i="48"/>
  <x:c r="E68" i="49"/>
  <x:c r="I109" i="49"/>
  <x:c r="F144" i="49"/>
  <x:c r="F13" i="49" s="1"/>
  <x:c r="E209" i="49"/>
  <x:c r="E275" i="49"/>
  <x:c r="J23" i="51"/>
  <x:c r="Q23" i="51" s="1"/>
  <x:c r="J24" i="51"/>
  <x:c r="Q55" i="51"/>
  <x:c r="H182" i="51"/>
  <x:c r="K182" i="51" s="1"/>
  <x:c r="J18" i="53"/>
  <x:c r="P19" i="53"/>
  <x:c r="P28" i="53"/>
  <x:c r="P103" i="53"/>
  <x:c r="P104" i="53"/>
  <x:c r="F176" i="50"/>
  <x:c r="P22" i="53"/>
  <x:c r="R22" i="53" s="1"/>
  <x:c r="X22" i="53" s="1"/>
  <x:c r="AF22" i="53" s="1"/>
  <x:c r="J25" i="53"/>
  <x:c r="P26" i="53"/>
  <x:c r="R26" i="53" s="1"/>
  <x:c r="X26" i="53" s="1"/>
  <x:c r="AF26" i="53" s="1"/>
  <x:c r="R27" i="53"/>
  <x:c r="X27" i="53" s="1"/>
  <x:c r="AF27" i="53" s="1"/>
  <x:c r="J30" i="53"/>
  <x:c r="R45" i="53"/>
  <x:c r="X45" i="53" s="1"/>
  <x:c r="AF45" i="53" s="1"/>
  <x:c r="P79" i="53"/>
  <x:c r="J83" i="53"/>
  <x:c r="E66" i="50"/>
  <x:c r="F249" i="50"/>
  <x:c r="H97" i="51"/>
  <x:c r="O80" i="52"/>
  <x:c r="Q80" i="52" s="1"/>
  <x:c r="Q26" i="52"/>
  <x:c r="Q57" i="52"/>
  <x:c r="Q59" i="52" s="1"/>
  <x:c r="K80" i="52"/>
  <x:c r="Q187" i="52"/>
  <x:c r="J21" i="53"/>
  <x:c r="R21" i="53" s="1"/>
  <x:c r="X21" i="53" s="1"/>
  <x:c r="AF21" i="53" s="1"/>
  <x:c r="P32" i="53"/>
  <x:c r="P35" i="53"/>
  <x:c r="R36" i="53"/>
  <x:c r="X36" i="53" s="1"/>
  <x:c r="AF36" i="53" s="1"/>
  <x:c r="J47" i="53"/>
  <x:c r="P50" i="53"/>
  <x:c r="J53" i="53"/>
  <x:c r="J69" i="53"/>
  <x:c r="R69" i="53" s="1"/>
  <x:c r="P90" i="53"/>
  <x:c r="J107" i="53"/>
  <x:c r="P110" i="53"/>
  <x:c r="R110" i="53" s="1"/>
  <x:c r="X110" i="53" s="1"/>
  <x:c r="AF110" i="53" s="1"/>
  <x:c r="J113" i="53"/>
  <x:c r="R113" i="53" s="1"/>
  <x:c r="X113" i="53" s="1"/>
  <x:c r="AF113" i="53" s="1"/>
  <x:c r="R159" i="51"/>
  <x:c r="O218" i="51"/>
  <x:c r="Q89" i="52"/>
  <x:c r="K189" i="52"/>
  <x:c r="K198" i="52"/>
  <x:c r="Q194" i="52"/>
  <x:c r="Q196" i="52"/>
  <x:c r="J59" i="53"/>
  <x:c r="P61" i="53"/>
  <x:c r="J75" i="53"/>
  <x:c r="J79" i="53"/>
  <x:c r="P117" i="53"/>
  <x:c r="Q91" i="52"/>
  <x:c r="M75" i="52"/>
  <x:c r="Q140" i="52"/>
  <x:c r="K164" i="52"/>
  <x:c r="K180" i="52"/>
  <x:c r="K200" i="52" s="1"/>
  <x:c r="K214" i="52"/>
  <x:c r="O210" i="52"/>
  <x:c r="Q210" i="52" s="1"/>
  <x:c r="J14" i="53"/>
  <x:c r="R14" i="53" s="1"/>
  <x:c r="X14" i="53" s="1"/>
  <x:c r="AF14" i="53" s="1"/>
  <x:c r="P29" i="53"/>
  <x:c r="J34" i="53"/>
  <x:c r="J37" i="53"/>
  <x:c r="R37" i="53" s="1"/>
  <x:c r="X37" i="53" s="1"/>
  <x:c r="AF37" i="53" s="1"/>
  <x:c r="J46" i="53"/>
  <x:c r="P58" i="53"/>
  <x:c r="J62" i="53"/>
  <x:c r="P70" i="53"/>
  <x:c r="N123" i="53"/>
  <x:c r="J94" i="53"/>
  <x:c r="J102" i="53"/>
  <x:c r="R102" i="53" s="1"/>
  <x:c r="X102" i="53" s="1"/>
  <x:c r="AF102" i="53" s="1"/>
  <x:c r="J106" i="53"/>
  <x:c r="P114" i="53"/>
  <x:c r="J117" i="53"/>
  <x:c r="J118" i="53"/>
  <x:c r="H62" i="51"/>
  <x:c r="H27" i="48"/>
  <x:c r="K27" i="48" s="1"/>
  <x:c r="H26" i="48"/>
  <x:c r="K26" i="48" s="1"/>
  <x:c r="J39" i="48"/>
  <x:c r="B28" i="48"/>
  <x:c r="B30" i="48" s="1"/>
  <x:c r="N39" i="48"/>
  <x:c r="D28" i="48"/>
  <x:c r="H28" i="51"/>
  <x:c r="K28" i="51" s="1"/>
  <x:c r="P28" i="51" s="1"/>
  <x:c r="H29" i="51"/>
  <x:c r="H61" i="48"/>
  <x:c r="K61" i="48" s="1"/>
  <x:c r="P61" i="48" s="1"/>
  <x:c r="I249" i="49"/>
  <x:c r="G176" i="50"/>
  <x:c r="G168" i="50"/>
  <x:c r="L17" i="48"/>
  <x:c r="L18" i="48" s="1"/>
  <x:c r="L19" i="48" s="1"/>
  <x:c r="L20" i="48" s="1"/>
  <x:c r="K168" i="48"/>
  <x:c r="Q168" i="48"/>
  <x:c r="G109" i="49"/>
  <x:c r="G95" i="49"/>
  <x:c r="G101" i="49" s="1"/>
  <x:c r="H250" i="49"/>
  <x:c r="G109" i="50"/>
  <x:c r="G110" i="50" s="1"/>
  <x:c r="H249" i="50"/>
  <x:c r="I250" i="50"/>
  <x:c r="I241" i="50"/>
  <x:c r="B30" i="51"/>
  <x:c r="B32" i="51" s="1"/>
  <x:c r="N41" i="51"/>
  <x:c r="J41" i="51"/>
  <x:c r="H60" i="51"/>
  <x:c r="H25" i="48"/>
  <x:c r="K25" i="48" s="1"/>
  <x:c r="H138" i="49"/>
  <x:c r="H27" i="51"/>
  <x:c r="H59" i="51"/>
  <x:c r="Q17" i="52"/>
  <x:c r="O71" i="52"/>
  <x:c r="Q71" i="52" s="1"/>
  <x:c r="L121" i="48"/>
  <x:c r="L122" i="48" s="1"/>
  <x:c r="L123" i="48" s="1"/>
  <x:c r="L124" i="48" s="1"/>
  <x:c r="L125" i="48" s="1"/>
  <x:c r="L126" i="48" s="1"/>
  <x:c r="L127" i="48" s="1"/>
  <x:c r="L128" i="48" s="1"/>
  <x:c r="L129" i="48" s="1"/>
  <x:c r="L130" i="48" s="1"/>
  <x:c r="L131" i="48" s="1"/>
  <x:c r="L132" i="48" s="1"/>
  <x:c r="L144" i="48" s="1"/>
  <x:c r="R73" i="48"/>
  <x:c r="O133" i="48"/>
  <x:c r="L156" i="48"/>
  <x:c r="L157" i="48" s="1"/>
  <x:c r="L158" i="48" s="1"/>
  <x:c r="L159" i="48" s="1"/>
  <x:c r="L160" i="48" s="1"/>
  <x:c r="L161" i="48" s="1"/>
  <x:c r="L162" i="48" s="1"/>
  <x:c r="L163" i="48" s="1"/>
  <x:c r="L164" i="48" s="1"/>
  <x:c r="L165" i="48" s="1"/>
  <x:c r="L166" i="48" s="1"/>
  <x:c r="L167" i="48" s="1"/>
  <x:c r="L179" i="48" s="1"/>
  <x:c r="R178" i="48"/>
  <x:c r="I175" i="49"/>
  <x:c r="C173" i="52"/>
  <x:c r="C175" i="52" s="1"/>
  <x:c r="C176" i="52" s="1"/>
  <x:c r="C177" i="52" s="1"/>
  <x:c r="C178" i="52" s="1"/>
  <x:c r="C180" i="52" s="1"/>
  <x:c r="C182" i="52" s="1"/>
  <x:c r="C184" i="52" s="1"/>
  <x:c r="C185" i="52" s="1"/>
  <x:c r="C186" i="52" s="1"/>
  <x:c r="C187" i="52" s="1"/>
  <x:c r="C189" i="52" s="1"/>
  <x:c r="C191" i="52" s="1"/>
  <x:c r="C193" i="52" s="1"/>
  <x:c r="C194" i="52" s="1"/>
  <x:c r="C195" i="52" s="1"/>
  <x:c r="C196" i="52" s="1"/>
  <x:c r="C198" i="52" s="1"/>
  <x:c r="C200" i="52" s="1"/>
  <x:c r="C209" i="52" s="1"/>
  <x:c r="C210" i="52" s="1"/>
  <x:c r="C211" i="52" s="1"/>
  <x:c r="C212" i="52" s="1"/>
  <x:c r="C214" i="52" s="1"/>
  <x:c r="C216" i="52" s="1"/>
  <x:c r="C218" i="52" s="1"/>
  <x:c r="C227" i="52" s="1"/>
  <x:c r="C228" i="52" s="1"/>
  <x:c r="C230" i="52" s="1"/>
  <x:c r="C241" i="52" s="1"/>
  <x:c r="C242" i="52" s="1"/>
  <x:c r="C244" i="52" s="1"/>
  <x:c r="L32" i="51"/>
  <x:c r="L34" i="51" s="1"/>
  <x:c r="L67" i="51"/>
  <x:c r="L69" i="51" s="1"/>
  <x:c r="M84" i="52"/>
  <x:c r="Q63" i="48"/>
  <x:c r="H108" i="49"/>
  <x:c r="G176" i="49"/>
  <x:c r="G168" i="49"/>
  <x:c r="E61" i="50"/>
  <x:c r="F108" i="50"/>
  <x:c r="F68" i="50"/>
  <x:c r="F74" i="50" s="1"/>
  <x:c r="F144" i="50"/>
  <x:c r="E202" i="50"/>
  <x:c r="E209" i="50" s="1"/>
  <x:c r="D30" i="51"/>
  <x:c r="H146" i="51"/>
  <x:c r="K146" i="51" s="1"/>
  <x:c r="H155" i="49"/>
  <x:c r="H162" i="49" s="1"/>
  <x:c r="F175" i="49"/>
  <x:c r="H109" i="50"/>
  <x:c r="F250" i="50"/>
  <x:c r="H181" i="51"/>
  <x:c r="K181" i="51" s="1"/>
  <x:c r="G68" i="50"/>
  <x:c r="G74" i="50" s="1"/>
  <x:c r="G11" i="50" s="1"/>
  <x:c r="I109" i="50"/>
  <x:c r="I175" i="50"/>
  <x:c r="I215" i="50"/>
  <x:c r="I14" i="50" s="1"/>
  <x:c r="G250" i="50"/>
  <x:c r="Q28" i="51"/>
  <x:c r="H147" i="51"/>
  <x:c r="K147" i="51" s="1"/>
  <x:c r="H148" i="51"/>
  <x:c r="K148" i="51" s="1"/>
  <x:c r="L172" i="51"/>
  <x:c r="H58" i="51"/>
  <x:c r="H98" i="51"/>
  <x:c r="K98" i="51" s="1"/>
  <x:c r="H214" i="51"/>
  <x:c r="K214" i="51" s="1"/>
  <x:c r="O208" i="51"/>
  <x:c r="O211" i="51"/>
  <x:c r="P211" i="51" s="1"/>
  <x:c r="H217" i="51"/>
  <x:c r="K217" i="51" s="1"/>
  <x:c r="Q175" i="52"/>
  <x:c r="L155" i="51" s="1"/>
  <x:c r="L157" i="51" s="1"/>
  <x:c r="L159" i="51" s="1"/>
  <x:c r="M180" i="52"/>
  <x:c r="H61" i="51"/>
  <x:c r="O91" i="51"/>
  <x:c r="P98" i="51"/>
  <x:c r="O140" i="51"/>
  <x:c r="O172" i="51"/>
  <x:c r="P172" i="51" s="1"/>
  <x:c r="O210" i="51"/>
  <x:c r="O215" i="51"/>
  <x:c r="P215" i="51" s="1"/>
  <x:c r="O72" i="52"/>
  <x:c r="Q72" i="52" s="1"/>
  <x:c r="Q18" i="52"/>
  <x:c r="P13" i="53"/>
  <x:c r="H215" i="51"/>
  <x:c r="K215" i="51" s="1"/>
  <x:c r="H216" i="51"/>
  <x:c r="K216" i="51" s="1"/>
  <x:c r="E249" i="51"/>
  <x:c r="O216" i="51"/>
  <x:c r="P216" i="51" s="1"/>
  <x:c r="O214" i="51"/>
  <x:c r="P214" i="51" s="1"/>
  <x:c r="O212" i="51"/>
  <x:c r="O209" i="51"/>
  <x:c r="P209" i="51" s="1"/>
  <x:c r="P183" i="51"/>
  <x:c r="O181" i="51"/>
  <x:c r="P181" i="51" s="1"/>
  <x:c r="O179" i="51"/>
  <x:c r="O177" i="51"/>
  <x:c r="O174" i="51"/>
  <x:c r="P174" i="51" s="1"/>
  <x:c r="O146" i="51"/>
  <x:c r="O144" i="51"/>
  <x:c r="O142" i="51"/>
  <x:c r="O139" i="51"/>
  <x:c r="O97" i="51"/>
  <x:c r="O95" i="51"/>
  <x:c r="O93" i="51"/>
  <x:c r="O90" i="51"/>
  <x:c r="P90" i="51" s="1"/>
  <x:c r="O64" i="51"/>
  <x:c r="O61" i="51"/>
  <x:c r="O57" i="51"/>
  <x:c r="K105" i="52"/>
  <x:c r="K71" i="52"/>
  <x:c r="J13" i="53"/>
  <x:c r="Q141" i="52"/>
  <x:c r="O177" i="52"/>
  <x:c r="Q177" i="52" s="1"/>
  <x:c r="L190" i="51" s="1"/>
  <x:c r="L192" i="51" s="1"/>
  <x:c r="L194" i="51" s="1"/>
  <x:c r="Q193" i="52"/>
  <x:c r="M198" i="52"/>
  <x:c r="R23" i="53"/>
  <x:c r="X23" i="53" s="1"/>
  <x:c r="AF23" i="53" s="1"/>
  <x:c r="R105" i="53"/>
  <x:c r="X105" i="53" s="1"/>
  <x:c r="AF105" i="53" s="1"/>
  <x:c r="M41" i="52"/>
  <x:c r="Q39" i="52"/>
  <x:c r="K72" i="52"/>
  <x:c r="O212" i="52"/>
  <x:c r="Q212" i="52" s="1"/>
  <x:c r="O178" i="52"/>
  <x:c r="Q178" i="52" s="1"/>
  <x:c r="O144" i="52"/>
  <x:c r="O164" i="52" s="1"/>
  <x:c r="R56" i="53"/>
  <x:c r="X56" i="53" s="1"/>
  <x:c r="AF56" i="53" s="1"/>
  <x:c r="P89" i="53"/>
  <x:c r="Q150" i="52"/>
  <x:c r="Q153" i="52" s="1"/>
  <x:c r="O186" i="52"/>
  <x:c r="Q186" i="52" s="1"/>
  <x:c r="O211" i="52"/>
  <x:c r="Q211" i="52" s="1"/>
  <x:c r="P25" i="53"/>
  <x:c r="J89" i="53"/>
  <x:c r="R120" i="53"/>
  <x:c r="X120" i="53" s="1"/>
  <x:c r="AF120" i="53" s="1"/>
  <x:c r="P77" i="53"/>
  <x:c r="P85" i="53"/>
  <x:c r="M12" i="53"/>
  <x:c r="M71" i="53" s="1"/>
  <x:c r="J77" i="53"/>
  <x:c r="J85" i="53"/>
  <x:c r="P93" i="53"/>
  <x:c r="P64" i="53"/>
  <x:c r="P66" i="53"/>
  <x:c r="J68" i="53"/>
  <x:c r="R68" i="53" s="1"/>
  <x:c r="P81" i="53"/>
  <x:c r="R81" i="53" s="1"/>
  <x:c r="X81" i="53" s="1"/>
  <x:c r="AF81" i="53" s="1"/>
  <x:c r="J93" i="53"/>
  <x:c r="J109" i="53"/>
  <x:c r="R109" i="53" s="1"/>
  <x:c r="X109" i="53" s="1"/>
  <x:c r="AF109" i="53" s="1"/>
  <x:c r="M164" i="52"/>
  <x:c r="M189" i="52"/>
  <x:c r="M214" i="52"/>
  <x:c r="J58" i="53"/>
  <x:c r="P62" i="53"/>
  <x:c r="J66" i="53"/>
  <x:c r="F123" i="53"/>
  <x:c r="R79" i="53" l="1"/>
  <x:c r="X79" i="53" s="1"/>
  <x:c r="AF79" i="53" s="1"/>
  <x:c r="R54" i="53"/>
  <x:c r="X54" i="53" s="1"/>
  <x:c r="AF54" i="53" s="1"/>
  <x:c r="R31" i="53"/>
  <x:c r="X31" i="53" s="1"/>
  <x:c r="AF31" i="53" s="1"/>
  <x:c r="R99" i="53"/>
  <x:c r="X99" i="53" s="1"/>
  <x:c r="AF99" i="53" s="1"/>
  <x:c r="R59" i="53"/>
  <x:c r="X59" i="53" s="1"/>
  <x:c r="AF59" i="53" s="1"/>
  <x:c r="R30" i="53"/>
  <x:c r="X30" i="53" s="1"/>
  <x:c r="AF30" i="53" s="1"/>
  <x:c r="R94" i="53"/>
  <x:c r="X94" i="53" s="1"/>
  <x:c r="AF94" i="53" s="1"/>
  <x:c r="R60" i="53"/>
  <x:c r="X60" i="53" s="1"/>
  <x:c r="AF60" i="53" s="1"/>
  <x:c r="R98" i="53"/>
  <x:c r="X98" i="53" s="1"/>
  <x:c r="AF98" i="53" s="1"/>
  <x:c r="J121" i="53"/>
  <x:c r="R34" i="53"/>
  <x:c r="X34" i="53" s="1"/>
  <x:c r="AF34" i="53" s="1"/>
  <x:c r="P86" i="53"/>
  <x:c r="R38" i="53"/>
  <x:c r="X38" i="53" s="1"/>
  <x:c r="AF38" i="53" s="1"/>
  <x:c r="R108" i="53"/>
  <x:c r="X108" i="53" s="1"/>
  <x:c r="AF108" i="53" s="1"/>
  <x:c r="R70" i="53"/>
  <x:c r="V70" i="53" s="1"/>
  <x:c r="X70" i="53" s="1"/>
  <x:c r="AF70" i="53" s="1"/>
  <x:c r="R115" i="53"/>
  <x:c r="X115" i="53" s="1"/>
  <x:c r="AF115" i="53" s="1"/>
  <x:c r="R82" i="53"/>
  <x:c r="X82" i="53" s="1"/>
  <x:c r="AF82" i="53" s="1"/>
  <x:c r="J71" i="53"/>
  <x:c r="R118" i="53"/>
  <x:c r="X118" i="53" s="1"/>
  <x:c r="AF118" i="53" s="1"/>
  <x:c r="J86" i="53"/>
  <x:c r="R51" i="53"/>
  <x:c r="X51" i="53" s="1"/>
  <x:c r="AF51" i="53" s="1"/>
  <x:c r="P121" i="53"/>
  <x:c r="R47" i="53"/>
  <x:c r="X47" i="53" s="1"/>
  <x:c r="AF47" i="53" s="1"/>
  <x:c r="R16" i="53"/>
  <x:c r="X16" i="53" s="1"/>
  <x:c r="AF16" i="53" s="1"/>
  <x:c r="R17" i="53"/>
  <x:c r="X17" i="53" s="1"/>
  <x:c r="AF17" i="53" s="1"/>
  <x:c r="R49" i="53"/>
  <x:c r="X49" i="53" s="1"/>
  <x:c r="AF49" i="53" s="1"/>
  <x:c r="R39" i="53"/>
  <x:c r="X39" i="53" s="1"/>
  <x:c r="AF39" i="53" s="1"/>
  <x:c r="Q22" i="51"/>
  <x:c r="O22" i="51"/>
  <x:c r="O23" i="51"/>
  <x:c r="Q92" i="51"/>
  <x:c r="O92" i="51"/>
  <x:c r="J184" i="51"/>
  <x:c r="Q172" i="51"/>
  <x:c r="J219" i="51"/>
  <x:c r="Q207" i="51"/>
  <x:c r="O207" i="51"/>
  <x:c r="Q144" i="52"/>
  <x:c r="Q138" i="51"/>
  <x:c r="O138" i="51"/>
  <x:c r="P138" i="51" s="1"/>
  <x:c r="Q180" i="51"/>
  <x:c r="O180" i="51"/>
  <x:c r="Q217" i="51"/>
  <x:c r="O217" i="51"/>
  <x:c r="P217" i="51" s="1"/>
  <x:c r="P146" i="51"/>
  <x:c r="Q26" i="51"/>
  <x:c r="O26" i="51"/>
  <x:c r="P26" i="51" s="1"/>
  <x:c r="Q89" i="51"/>
  <x:c r="O89" i="51"/>
  <x:c r="Q182" i="51"/>
  <x:c r="O182" i="51"/>
  <x:c r="P182" i="51" s="1"/>
  <x:c r="K139" i="51"/>
  <x:c r="L139" i="51" s="1"/>
  <x:c r="L140" i="51" s="1"/>
  <x:c r="L141" i="51" s="1"/>
  <x:c r="P147" i="51"/>
  <x:c r="Q175" i="51"/>
  <x:c r="O175" i="51"/>
  <x:c r="K210" i="51"/>
  <x:c r="P210" i="51" s="1"/>
  <x:c r="Q24" i="51"/>
  <x:c r="O24" i="51"/>
  <x:c r="Q29" i="51"/>
  <x:c r="O29" i="51"/>
  <x:c r="Q148" i="51"/>
  <x:c r="O148" i="51"/>
  <x:c r="P148" i="51" s="1"/>
  <x:c r="K207" i="51"/>
  <x:c r="L207" i="51" s="1"/>
  <x:c r="N65" i="51"/>
  <x:c r="O53" i="51"/>
  <x:c r="P97" i="51"/>
  <x:c r="K19" i="51"/>
  <x:c r="O19" i="51"/>
  <x:c r="P19" i="51" s="1"/>
  <x:c r="O141" i="51"/>
  <x:c r="P141" i="51" s="1"/>
  <x:c r="Q141" i="51"/>
  <x:c r="K208" i="51"/>
  <x:c r="L208" i="51" s="1"/>
  <x:c r="L209" i="51" s="1"/>
  <x:c r="L210" i="51" s="1"/>
  <x:c r="L211" i="51" s="1"/>
  <x:c r="K175" i="51"/>
  <x:c r="O27" i="51"/>
  <x:c r="Q94" i="51"/>
  <x:c r="O94" i="51"/>
  <x:c r="Q143" i="51"/>
  <x:c r="O143" i="51"/>
  <x:c r="O178" i="51"/>
  <x:c r="Q178" i="51"/>
  <x:c r="K173" i="51"/>
  <x:c r="P173" i="51" s="1"/>
  <x:c r="K218" i="51"/>
  <x:c r="P218" i="51" s="1"/>
  <x:c r="Q213" i="51"/>
  <x:c r="O213" i="51"/>
  <x:c r="R225" i="51"/>
  <x:c r="R227" i="51" s="1"/>
  <x:c r="R229" i="51" s="1"/>
  <x:c r="L225" i="51"/>
  <x:c r="L227" i="51" s="1"/>
  <x:c r="L229" i="51" s="1"/>
  <x:c r="P139" i="51"/>
  <x:c r="R172" i="51"/>
  <x:c r="Q21" i="51"/>
  <x:c r="O21" i="51"/>
  <x:c r="P21" i="51" s="1"/>
  <x:c r="O25" i="51"/>
  <x:c r="Q99" i="51"/>
  <x:c r="O99" i="51"/>
  <x:c r="Q137" i="51"/>
  <x:c r="Q149" i="51" s="1"/>
  <x:c r="J149" i="51"/>
  <x:c r="O137" i="51"/>
  <x:c r="P137" i="51" s="1"/>
  <x:c r="O176" i="51"/>
  <x:c r="Q176" i="51"/>
  <x:c r="K140" i="51"/>
  <x:c r="P140" i="51" s="1"/>
  <x:c r="K176" i="51"/>
  <x:c r="G177" i="50"/>
  <x:c r="I177" i="50"/>
  <x:c r="R159" i="48"/>
  <x:c r="R160" i="48" s="1"/>
  <x:c r="P168" i="48"/>
  <x:c r="L180" i="48"/>
  <x:c r="R52" i="48"/>
  <x:c r="R53" i="48" s="1"/>
  <x:c r="R54" i="48" s="1"/>
  <x:c r="R55" i="48" s="1"/>
  <x:c r="R122" i="48"/>
  <x:c r="R123" i="48" s="1"/>
  <x:c r="R124" i="48" s="1"/>
  <x:c r="R125" i="48" s="1"/>
  <x:c r="R126" i="48" s="1"/>
  <x:c r="R127" i="48" s="1"/>
  <x:c r="R128" i="48" s="1"/>
  <x:c r="R129" i="48" s="1"/>
  <x:c r="R130" i="48" s="1"/>
  <x:c r="R131" i="48" s="1"/>
  <x:c r="R132" i="48" s="1"/>
  <x:c r="R144" i="48" s="1"/>
  <x:c r="R161" i="48"/>
  <x:c r="R162" i="48" s="1"/>
  <x:c r="R163" i="48" s="1"/>
  <x:c r="R164" i="48" s="1"/>
  <x:c r="R165" i="48" s="1"/>
  <x:c r="R166" i="48" s="1"/>
  <x:c r="R167" i="48" s="1"/>
  <x:c r="R179" i="48" s="1"/>
  <x:c r="R180" i="48" s="1"/>
  <x:c r="H98" i="1" s="1"/>
  <x:c r="F251" i="49"/>
  <x:c r="H251" i="49"/>
  <x:c r="F177" i="50"/>
  <x:c r="I251" i="49"/>
  <x:c r="G175" i="49"/>
  <x:c r="G177" i="49" s="1"/>
  <x:c r="I251" i="50"/>
  <x:c r="L53" i="51"/>
  <x:c r="L54" i="51" s="1"/>
  <x:c r="P53" i="51"/>
  <x:c r="Q93" i="52"/>
  <x:c r="M95" i="52"/>
  <x:c r="I177" i="49"/>
  <x:c r="E282" i="49"/>
  <x:c r="G13" i="9"/>
  <x:c r="H13" i="9" s="1"/>
  <x:c r="F110" i="49"/>
  <x:c r="I110" i="49"/>
  <x:c r="H110" i="49"/>
  <x:c r="E109" i="49"/>
  <x:c r="F15" i="50"/>
  <x:c r="H138" i="50"/>
  <x:c r="K97" i="51"/>
  <x:c r="Q88" i="51"/>
  <x:c r="J100" i="51"/>
  <x:c r="K92" i="51"/>
  <x:c r="K89" i="51"/>
  <x:c r="K99" i="51"/>
  <x:c r="K91" i="51"/>
  <x:c r="P91" i="51" s="1"/>
  <x:c r="K88" i="51"/>
  <x:c r="R103" i="53"/>
  <x:c r="X103" i="53" s="1"/>
  <x:c r="AF103" i="53" s="1"/>
  <x:c r="R83" i="53"/>
  <x:c r="X83" i="53" s="1"/>
  <x:c r="AF83" i="53" s="1"/>
  <x:c r="R119" i="53"/>
  <x:c r="X119" i="53" s="1"/>
  <x:c r="AF119" i="53" s="1"/>
  <x:c r="R90" i="53"/>
  <x:c r="X90" i="53" s="1"/>
  <x:c r="AF90" i="53" s="1"/>
  <x:c r="R100" i="53"/>
  <x:c r="X100" i="53" s="1"/>
  <x:c r="AF100" i="53" s="1"/>
  <x:c r="R76" i="53"/>
  <x:c r="X76" i="53" s="1"/>
  <x:c r="AF76" i="53" s="1"/>
  <x:c r="R53" i="53"/>
  <x:c r="X53" i="53" s="1"/>
  <x:c r="AF53" i="53" s="1"/>
  <x:c r="R40" i="53"/>
  <x:c r="X40" i="53" s="1"/>
  <x:c r="AF40" i="53" s="1"/>
  <x:c r="R65" i="53"/>
  <x:c r="X65" i="53" s="1"/>
  <x:c r="AF65" i="53" s="1"/>
  <x:c r="R42" i="53"/>
  <x:c r="X42" i="53" s="1"/>
  <x:c r="AF42" i="53" s="1"/>
  <x:c r="R62" i="53"/>
  <x:c r="X62" i="53" s="1"/>
  <x:c r="AF62" i="53" s="1"/>
  <x:c r="R24" i="53"/>
  <x:c r="X24" i="53" s="1"/>
  <x:c r="AF24" i="53" s="1"/>
  <x:c r="R29" i="53"/>
  <x:c r="X29" i="53" s="1"/>
  <x:c r="AF29" i="53" s="1"/>
  <x:c r="R35" i="53"/>
  <x:c r="X35" i="53" s="1"/>
  <x:c r="AF35" i="53" s="1"/>
  <x:c r="R46" i="53"/>
  <x:c r="X46" i="53" s="1"/>
  <x:c r="AF46" i="53" s="1"/>
  <x:c r="R104" i="53"/>
  <x:c r="X104" i="53" s="1"/>
  <x:c r="AF104" i="53" s="1"/>
  <x:c r="R55" i="53"/>
  <x:c r="X55" i="53" s="1"/>
  <x:c r="AF55" i="53" s="1"/>
  <x:c r="R19" i="53"/>
  <x:c r="X19" i="53" s="1"/>
  <x:c r="AF19" i="53" s="1"/>
  <x:c r="R15" i="53"/>
  <x:c r="X15" i="53" s="1"/>
  <x:c r="AF15" i="53" s="1"/>
  <x:c r="R18" i="53"/>
  <x:c r="X18" i="53" s="1"/>
  <x:c r="AF18" i="53" s="1"/>
  <x:c r="R96" i="53"/>
  <x:c r="X96" i="53" s="1"/>
  <x:c r="AF96" i="53" s="1"/>
  <x:c r="R44" i="53"/>
  <x:c r="X44" i="53" s="1"/>
  <x:c r="AF44" i="53" s="1"/>
  <x:c r="R64" i="53"/>
  <x:c r="X64" i="53" s="1"/>
  <x:c r="AF64" i="53" s="1"/>
  <x:c r="R78" i="53"/>
  <x:c r="X78" i="53" s="1"/>
  <x:c r="AF78" i="53" s="1"/>
  <x:c r="R112" i="53"/>
  <x:c r="X112" i="53" s="1"/>
  <x:c r="AF112" i="53" s="1"/>
  <x:c r="R106" i="53"/>
  <x:c r="X106" i="53" s="1"/>
  <x:c r="AF106" i="53" s="1"/>
  <x:c r="R57" i="53"/>
  <x:c r="X57" i="53" s="1"/>
  <x:c r="AF57" i="53" s="1"/>
  <x:c r="K58" i="51"/>
  <x:c r="P58" i="51" s="1"/>
  <x:c r="K29" i="51"/>
  <x:c r="K21" i="51"/>
  <x:c r="K27" i="51"/>
  <x:c r="K57" i="51"/>
  <x:c r="P57" i="51" s="1"/>
  <x:c r="Q53" i="51"/>
  <x:c r="E250" i="49"/>
  <x:c r="E249" i="50"/>
  <x:c r="I17" i="50"/>
  <x:c r="O30" i="51"/>
  <x:c r="K60" i="51"/>
  <x:c r="P60" i="51" s="1"/>
  <x:c r="R92" i="53"/>
  <x:c r="X92" i="53" s="1"/>
  <x:c r="AF92" i="53" s="1"/>
  <x:c r="R91" i="53"/>
  <x:c r="X91" i="53" s="1"/>
  <x:c r="AF91" i="53" s="1"/>
  <x:c r="R114" i="53"/>
  <x:c r="X114" i="53" s="1"/>
  <x:c r="AF114" i="53" s="1"/>
  <x:c r="R117" i="53"/>
  <x:c r="X117" i="53" s="1"/>
  <x:c r="AF117" i="53" s="1"/>
  <x:c r="R107" i="53"/>
  <x:c r="X107" i="53" s="1"/>
  <x:c r="AF107" i="53" s="1"/>
  <x:c r="R93" i="53"/>
  <x:c r="X93" i="53" s="1"/>
  <x:c r="AF93" i="53" s="1"/>
  <x:c r="R75" i="53"/>
  <x:c r="R61" i="53"/>
  <x:c r="X61" i="53" s="1"/>
  <x:c r="AF61" i="53" s="1"/>
  <x:c r="R28" i="53"/>
  <x:c r="X28" i="53" s="1"/>
  <x:c r="AF28" i="53" s="1"/>
  <x:c r="R50" i="53"/>
  <x:c r="X50" i="53" s="1"/>
  <x:c r="AF50" i="53" s="1"/>
  <x:c r="R20" i="53"/>
  <x:c r="X20" i="53" s="1"/>
  <x:c r="AF20" i="53" s="1"/>
  <x:c r="R66" i="53"/>
  <x:c r="X66" i="53" s="1"/>
  <x:c r="AF66" i="53" s="1"/>
  <x:c r="K59" i="51"/>
  <x:c r="P59" i="51" s="1"/>
  <x:c r="R85" i="53"/>
  <x:c r="X85" i="53" s="1"/>
  <x:c r="AF85" i="53" s="1"/>
  <x:c r="O189" i="52"/>
  <x:c r="O100" i="51"/>
  <x:c r="R67" i="53"/>
  <x:c r="X67" i="53" s="1"/>
  <x:c r="AF67" i="53" s="1"/>
  <x:c r="Q189" i="52"/>
  <x:c r="K20" i="51"/>
  <x:c r="P20" i="51" s="1"/>
  <x:c r="R32" i="53"/>
  <x:c r="X32" i="53" s="1"/>
  <x:c r="AF32" i="53" s="1"/>
  <x:c r="E249" i="49"/>
  <x:c r="G144" i="49"/>
  <x:c r="G13" i="49" s="1"/>
  <x:c r="G17" i="49" s="1"/>
  <x:c r="I110" i="50"/>
  <x:c r="H251" i="50"/>
  <x:c r="G251" i="50"/>
  <x:c r="F251" i="50"/>
  <x:c r="G251" i="49"/>
  <x:c r="Q214" i="52"/>
  <x:c r="Q198" i="52"/>
  <x:c r="O65" i="51"/>
  <x:c r="O219" i="51"/>
  <x:c r="E68" i="50"/>
  <x:c r="Q164" i="52"/>
  <x:c r="Q19" i="51"/>
  <x:c r="H96" i="51"/>
  <x:c r="K96" i="51" s="1"/>
  <x:c r="P96" i="51" s="1"/>
  <x:c r="L123" i="53"/>
  <x:c r="O149" i="51"/>
  <x:c r="Q54" i="51"/>
  <x:c r="O79" i="52"/>
  <x:c r="Q79" i="52" s="1"/>
  <x:c r="Q25" i="52"/>
  <x:c r="V69" i="53"/>
  <x:c r="X69" i="53" s="1"/>
  <x:c r="AF69" i="53" s="1"/>
  <x:c r="Q18" i="51"/>
  <x:c r="K18" i="51"/>
  <x:c r="L18" i="51" s="1"/>
  <x:c r="L19" i="51" s="1"/>
  <x:c r="R25" i="53"/>
  <x:c r="X25" i="53" s="1"/>
  <x:c r="AF25" i="53" s="1"/>
  <x:c r="K61" i="51"/>
  <x:c r="P61" i="51" s="1"/>
  <x:c r="J30" i="51"/>
  <x:c r="O82" i="52"/>
  <x:c r="Q82" i="52" s="1"/>
  <x:c r="Q28" i="52"/>
  <x:c r="R58" i="53"/>
  <x:c r="X58" i="53" s="1"/>
  <x:c r="AF58" i="53" s="1"/>
  <x:c r="Q56" i="51"/>
  <x:c r="K22" i="51"/>
  <x:c r="E109" i="50"/>
  <x:c r="K62" i="51"/>
  <x:c r="P62" i="51" s="1"/>
  <x:c r="K55" i="51"/>
  <x:c r="P55" i="51" s="1"/>
  <x:c r="O123" i="53"/>
  <x:c r="H213" i="51"/>
  <x:c r="K213" i="51" s="1"/>
  <x:c r="H212" i="51"/>
  <x:c r="K212" i="51" s="1"/>
  <x:c r="P212" i="51" s="1"/>
  <x:c r="F14" i="49"/>
  <x:c r="H176" i="49"/>
  <x:c r="E176" i="49" s="1"/>
  <x:c r="E176" i="50"/>
  <x:c r="H26" i="51"/>
  <x:c r="K26" i="51" s="1"/>
  <x:c r="G110" i="49"/>
  <x:c r="H60" i="48"/>
  <x:c r="K60" i="48" s="1"/>
  <x:c r="P60" i="48" s="1"/>
  <x:c r="O214" i="52"/>
  <x:c r="L233" i="9" s="1"/>
  <x:c r="V68" i="53"/>
  <x:c r="V71" i="53" s="1"/>
  <x:c r="G123" i="53"/>
  <x:c r="R13" i="53"/>
  <x:c r="X13" i="53" s="1"/>
  <x:c r="AF13" i="53" s="1"/>
  <x:c r="K34" i="52"/>
  <x:c r="M200" i="52"/>
  <x:c r="E250" i="50"/>
  <x:c r="H110" i="50"/>
  <x:c r="H175" i="49"/>
  <x:c r="E108" i="49"/>
  <x:c r="B33" i="51"/>
  <x:c r="B34" i="51" s="1"/>
  <x:c r="B31" i="48"/>
  <x:c r="B32" i="48" s="1"/>
  <x:c r="H63" i="51"/>
  <x:c r="K63" i="51" s="1"/>
  <x:c r="P63" i="51" s="1"/>
  <x:c r="H64" i="51"/>
  <x:c r="K64" i="51" s="1"/>
  <x:c r="P64" i="51" s="1"/>
  <x:c r="F177" i="49"/>
  <x:c r="F13" i="50"/>
  <x:c r="E108" i="50"/>
  <x:c r="F110" i="50"/>
  <x:c r="R77" i="53"/>
  <x:c r="X77" i="53" s="1"/>
  <x:c r="R89" i="53"/>
  <x:c r="M123" i="53"/>
  <x:c r="P12" i="53"/>
  <x:c r="P71" i="53" s="1"/>
  <x:c r="O180" i="52"/>
  <x:c r="I123" i="53"/>
  <x:c r="Q180" i="52"/>
  <x:c r="G17" i="50"/>
  <x:c r="H180" i="51"/>
  <x:c r="K180" i="51" s="1"/>
  <x:c r="H145" i="51"/>
  <x:c r="K145" i="51" s="1"/>
  <x:c r="P145" i="51" s="1"/>
  <x:c r="F11" i="50"/>
  <x:c r="E175" i="50"/>
  <x:c r="H24" i="48"/>
  <x:c r="K24" i="48" s="1"/>
  <x:c r="R121" i="53" l="1"/>
  <x:c r="X75" i="53"/>
  <x:c r="X86" i="53" s="1"/>
  <x:c r="R86" i="53"/>
  <x:c r="R173" i="51"/>
  <x:c r="R174" i="51" s="1"/>
  <x:c r="P27" i="51"/>
  <x:c r="P29" i="51"/>
  <x:c r="P92" i="51"/>
  <x:c r="P99" i="51"/>
  <x:c r="L173" i="51"/>
  <x:c r="L174" i="51" s="1"/>
  <x:c r="L175" i="51" s="1"/>
  <x:c r="L176" i="51" s="1"/>
  <x:c r="P208" i="51"/>
  <x:c r="P180" i="51"/>
  <x:c r="P207" i="51"/>
  <x:c r="P22" i="51"/>
  <x:c r="P25" i="51"/>
  <x:c r="P89" i="51"/>
  <x:c r="Q219" i="51"/>
  <x:c r="P175" i="51"/>
  <x:c r="O200" i="52"/>
  <x:c r="O184" i="51"/>
  <x:c r="Q100" i="51"/>
  <x:c r="P176" i="51"/>
  <x:c r="P213" i="51"/>
  <x:c r="Q184" i="51"/>
  <x:c r="L88" i="51"/>
  <x:c r="P88" i="51"/>
  <x:c r="R137" i="51"/>
  <x:c r="R138" i="51" s="1"/>
  <x:c r="R139" i="51" s="1"/>
  <x:c r="R140" i="51" s="1"/>
  <x:c r="R141" i="51" s="1"/>
  <x:c r="P18" i="51"/>
  <x:c r="R18" i="51" s="1"/>
  <x:c r="R19" i="51" s="1"/>
  <x:c r="R20" i="51" s="1"/>
  <x:c r="R21" i="51" s="1"/>
  <x:c r="R22" i="51" s="1"/>
  <x:c r="R53" i="51"/>
  <x:c r="R54" i="51" s="1"/>
  <x:c r="R55" i="51" s="1"/>
  <x:c r="R56" i="51" s="1"/>
  <x:c r="R57" i="51" s="1"/>
  <x:c r="R58" i="51" s="1"/>
  <x:c r="R59" i="51" s="1"/>
  <x:c r="R60" i="51" s="1"/>
  <x:c r="R61" i="51" s="1"/>
  <x:c r="R62" i="51" s="1"/>
  <x:c r="R63" i="51" s="1"/>
  <x:c r="R64" i="51" s="1"/>
  <x:c r="R76" i="51" s="1"/>
  <x:c r="E175" i="49"/>
  <x:c r="E177" i="49" s="1"/>
  <x:c r="E251" i="49"/>
  <x:c r="E110" i="50"/>
  <x:c r="E110" i="49"/>
  <x:c r="P65" i="51"/>
  <x:c r="L89" i="51"/>
  <x:c r="L90" i="51" s="1"/>
  <x:c r="L91" i="51" s="1"/>
  <x:c r="L92" i="51" s="1"/>
  <x:c r="V123" i="53"/>
  <x:c r="E251" i="50"/>
  <x:c r="N34" i="51"/>
  <x:c r="L20" i="51"/>
  <x:c r="L21" i="51" s="1"/>
  <x:c r="L22" i="51" s="1"/>
  <x:c r="E177" i="50"/>
  <x:c r="L55" i="51"/>
  <x:c r="L56" i="51" s="1"/>
  <x:c r="L57" i="51" s="1"/>
  <x:c r="L58" i="51" s="1"/>
  <x:c r="L59" i="51" s="1"/>
  <x:c r="L60" i="51" s="1"/>
  <x:c r="L61" i="51" s="1"/>
  <x:c r="L62" i="51" s="1"/>
  <x:c r="L63" i="51" s="1"/>
  <x:c r="L64" i="51" s="1"/>
  <x:c r="L76" i="51" s="1"/>
  <x:c r="Q200" i="52"/>
  <x:c r="X68" i="53"/>
  <x:c r="AF68" i="53" s="1"/>
  <x:c r="H95" i="51"/>
  <x:c r="K95" i="51" s="1"/>
  <x:c r="P95" i="51" s="1"/>
  <x:c r="F17" i="49"/>
  <x:c r="Q65" i="51"/>
  <x:c r="Q30" i="51"/>
  <x:c r="H144" i="51"/>
  <x:c r="K144" i="51" s="1"/>
  <x:c r="P144" i="51" s="1"/>
  <x:c r="AF75" i="53"/>
  <x:c r="X125" i="53"/>
  <x:c r="B34" i="48"/>
  <x:c r="N32" i="48"/>
  <x:c r="X89" i="53"/>
  <x:c r="X121" i="53" s="1"/>
  <x:c r="B36" i="51"/>
  <x:c r="J123" i="53"/>
  <x:c r="K65" i="51"/>
  <x:c r="L212" i="51"/>
  <x:c r="L213" i="51" s="1"/>
  <x:c r="L214" i="51" s="1"/>
  <x:c r="L215" i="51" s="1"/>
  <x:c r="L216" i="51" s="1"/>
  <x:c r="L217" i="51" s="1"/>
  <x:c r="L218" i="51" s="1"/>
  <x:c r="L230" i="51" s="1"/>
  <x:c r="L231" i="51" s="1"/>
  <x:c r="H240" i="51" s="1"/>
  <x:c r="K219" i="51"/>
  <x:c r="K88" i="52"/>
  <x:c r="H59" i="48"/>
  <x:c r="K59" i="48" s="1"/>
  <x:c r="P59" i="48" s="1"/>
  <x:c r="H179" i="51"/>
  <x:c r="K179" i="51" s="1"/>
  <x:c r="P179" i="51" s="1"/>
  <x:c r="H23" i="48"/>
  <x:c r="K23" i="48" s="1"/>
  <x:c r="F17" i="50"/>
  <x:c r="P123" i="53"/>
  <x:c r="R12" i="53"/>
  <x:c r="R71" i="53" s="1"/>
  <x:c r="AF77" i="53"/>
  <x:c r="X127" i="53"/>
  <x:c r="J32" i="48"/>
  <x:c r="J34" i="51"/>
  <x:c r="H177" i="49"/>
  <x:c r="H25" i="51"/>
  <x:c r="K25" i="51" s="1"/>
  <x:c r="R207" i="51" l="1"/>
  <x:c r="R208" i="51" s="1"/>
  <x:c r="R209" i="51" s="1"/>
  <x:c r="R210" i="51" s="1"/>
  <x:c r="R211" i="51" s="1"/>
  <x:c r="R212" i="51" s="1"/>
  <x:c r="R213" i="51" s="1"/>
  <x:c r="R214" i="51" s="1"/>
  <x:c r="R215" i="51" s="1"/>
  <x:c r="R216" i="51" s="1"/>
  <x:c r="R217" i="51" s="1"/>
  <x:c r="R218" i="51" s="1"/>
  <x:c r="R230" i="51" s="1"/>
  <x:c r="R231" i="51" s="1"/>
  <x:c r="N240" i="51" s="1"/>
  <x:c r="P219" i="51"/>
  <x:c r="P100" i="51"/>
  <x:c r="R88" i="51"/>
  <x:c r="R89" i="51" s="1"/>
  <x:c r="R90" i="51" s="1"/>
  <x:c r="R91" i="51" s="1"/>
  <x:c r="R92" i="51" s="1"/>
  <x:c r="R93" i="51" s="1"/>
  <x:c r="R94" i="51" s="1"/>
  <x:c r="R95" i="51" s="1"/>
  <x:c r="R96" i="51" s="1"/>
  <x:c r="R97" i="51" s="1"/>
  <x:c r="R98" i="51" s="1"/>
  <x:c r="R99" i="51" s="1"/>
  <x:c r="R111" i="51" s="1"/>
  <x:c r="R175" i="51"/>
  <x:c r="R176" i="51" s="1"/>
  <x:c r="R177" i="51" s="1"/>
  <x:c r="R178" i="51" s="1"/>
  <x:c r="R179" i="51" s="1"/>
  <x:c r="R180" i="51" s="1"/>
  <x:c r="R181" i="51" s="1"/>
  <x:c r="R182" i="51" s="1"/>
  <x:c r="R183" i="51" s="1"/>
  <x:c r="R195" i="51" s="1"/>
  <x:c r="R196" i="51" s="1"/>
  <x:c r="N239" i="51" s="1"/>
  <x:c r="AF86" i="53"/>
  <x:c r="H93" i="51"/>
  <x:c r="K93" i="51" s="1"/>
  <x:c r="P93" i="51" s="1"/>
  <x:c r="H94" i="51"/>
  <x:c r="K94" i="51" s="1"/>
  <x:c r="P94" i="51" s="1"/>
  <x:c r="H143" i="51"/>
  <x:c r="K143" i="51" s="1"/>
  <x:c r="P143" i="51" s="1"/>
  <x:c r="H142" i="51"/>
  <x:c r="K142" i="51" s="1"/>
  <x:c r="P142" i="51" s="1"/>
  <x:c r="K27" i="52"/>
  <x:c r="AF127" i="53"/>
  <x:c r="B37" i="51"/>
  <x:c r="B38" i="51" s="1"/>
  <x:c r="R123" i="53"/>
  <x:c r="X12" i="53"/>
  <x:c r="X71" i="53" s="1"/>
  <x:c r="H178" i="51"/>
  <x:c r="K178" i="51" s="1"/>
  <x:c r="P178" i="51" s="1"/>
  <x:c r="H177" i="51"/>
  <x:c r="K177" i="51" s="1"/>
  <x:c r="P177" i="51" s="1"/>
  <x:c r="P184" i="51" s="1"/>
  <x:c r="AF89" i="53"/>
  <x:c r="AF121" i="53" s="1"/>
  <x:c r="B35" i="48"/>
  <x:c r="B36" i="48" s="1"/>
  <x:c r="K36" i="52"/>
  <x:c r="AF125" i="53"/>
  <x:c r="H22" i="48"/>
  <x:c r="K22" i="48" s="1"/>
  <x:c r="H21" i="48"/>
  <x:c r="K21" i="48" s="1"/>
  <x:c r="H23" i="51"/>
  <x:c r="K23" i="51" s="1"/>
  <x:c r="P23" i="51" s="1"/>
  <x:c r="R23" i="51" s="1"/>
  <x:c r="R24" i="51" s="1"/>
  <x:c r="R25" i="51" s="1"/>
  <x:c r="R26" i="51" s="1"/>
  <x:c r="R27" i="51" s="1"/>
  <x:c r="R28" i="51" s="1"/>
  <x:c r="R29" i="51" s="1"/>
  <x:c r="R41" i="51" s="1"/>
  <x:c r="R42" i="51" s="1"/>
  <x:c r="N119" i="51" s="1"/>
  <x:c r="H24" i="51"/>
  <x:c r="K24" i="51" s="1"/>
  <x:c r="P24" i="51" s="1"/>
  <x:c r="H58" i="48"/>
  <x:c r="K58" i="48" s="1"/>
  <x:c r="P58" i="48" s="1"/>
  <x:c r="P149" i="51" l="1"/>
  <x:c r="R142" i="51"/>
  <x:c r="R143" i="51" s="1"/>
  <x:c r="R144" i="51" s="1"/>
  <x:c r="R145" i="51" s="1"/>
  <x:c r="R146" i="51" s="1"/>
  <x:c r="R147" i="51" s="1"/>
  <x:c r="R148" i="51" s="1"/>
  <x:c r="R160" i="51" s="1"/>
  <x:c r="R161" i="51" s="1"/>
  <x:c r="N238" i="51" s="1"/>
  <x:c r="N242" i="51" s="1"/>
  <x:c r="P30" i="51"/>
  <x:c r="N36" i="48"/>
  <x:c r="L93" i="51"/>
  <x:c r="L94" i="51" s="1"/>
  <x:c r="L95" i="51" s="1"/>
  <x:c r="L96" i="51" s="1"/>
  <x:c r="L97" i="51" s="1"/>
  <x:c r="L98" i="51" s="1"/>
  <x:c r="L99" i="51" s="1"/>
  <x:c r="L111" i="51" s="1"/>
  <x:c r="K100" i="51"/>
  <x:c r="L177" i="51"/>
  <x:c r="L178" i="51" s="1"/>
  <x:c r="L179" i="51" s="1"/>
  <x:c r="L180" i="51" s="1"/>
  <x:c r="L181" i="51" s="1"/>
  <x:c r="L182" i="51" s="1"/>
  <x:c r="L183" i="51" s="1"/>
  <x:c r="L195" i="51" s="1"/>
  <x:c r="L196" i="51" s="1"/>
  <x:c r="H239" i="51" s="1"/>
  <x:c r="K184" i="51"/>
  <x:c r="X128" i="53"/>
  <x:c r="X130" i="53" s="1"/>
  <x:c r="X132" i="53" s="1"/>
  <x:c r="AF12" i="53"/>
  <x:c r="AF71" i="53" s="1"/>
  <x:c r="X123" i="53"/>
  <x:c r="B40" i="51"/>
  <x:c r="N40" i="51"/>
  <x:c r="J40" i="51"/>
  <x:c r="L142" i="51"/>
  <x:c r="L143" i="51" s="1"/>
  <x:c r="L144" i="51" s="1"/>
  <x:c r="L145" i="51" s="1"/>
  <x:c r="L146" i="51" s="1"/>
  <x:c r="L147" i="51" s="1"/>
  <x:c r="L148" i="51" s="1"/>
  <x:c r="L160" i="51" s="1"/>
  <x:c r="L161" i="51" s="1"/>
  <x:c r="H238" i="51" s="1"/>
  <x:c r="K149" i="51"/>
  <x:c r="H56" i="48"/>
  <x:c r="K56" i="48" s="1"/>
  <x:c r="P56" i="48" s="1"/>
  <x:c r="H57" i="48"/>
  <x:c r="K57" i="48" s="1"/>
  <x:c r="P57" i="48" s="1"/>
  <x:c r="L23" i="51"/>
  <x:c r="L24" i="51" s="1"/>
  <x:c r="L25" i="51" s="1"/>
  <x:c r="L26" i="51" s="1"/>
  <x:c r="L27" i="51" s="1"/>
  <x:c r="L28" i="51" s="1"/>
  <x:c r="L29" i="51" s="1"/>
  <x:c r="L41" i="51" s="1"/>
  <x:c r="K30" i="51"/>
  <x:c r="L21" i="48"/>
  <x:c r="L22" i="48" s="1"/>
  <x:c r="L23" i="48" s="1"/>
  <x:c r="L24" i="48" s="1"/>
  <x:c r="L25" i="48" s="1"/>
  <x:c r="L26" i="48" s="1"/>
  <x:c r="L27" i="48" s="1"/>
  <x:c r="L39" i="48" s="1"/>
  <x:c r="K28" i="48"/>
  <x:c r="J36" i="48"/>
  <x:c r="K19" i="52"/>
  <x:c r="J38" i="51"/>
  <x:c r="K90" i="52"/>
  <x:c r="K93" i="52" s="1"/>
  <x:c r="K39" i="52"/>
  <x:c r="B38" i="48"/>
  <x:c r="N38" i="48"/>
  <x:c r="J38" i="48"/>
  <x:c r="N38" i="51"/>
  <x:c r="K81" i="52"/>
  <x:c r="K84" i="52" s="1"/>
  <x:c r="K30" i="52"/>
  <x:c r="K106" i="52"/>
  <x:c r="P63" i="48" l="1"/>
  <x:c r="R56" i="48"/>
  <x:c r="R57" i="48" s="1"/>
  <x:c r="R58" i="48" s="1"/>
  <x:c r="R59" i="48" s="1"/>
  <x:c r="R60" i="48" s="1"/>
  <x:c r="R61" i="48" s="1"/>
  <x:c r="R62" i="48" s="1"/>
  <x:c r="R74" i="48" s="1"/>
  <x:c r="R75" i="48" s="1"/>
  <x:c r="Q27" i="52"/>
  <x:c r="Q30" i="52" s="1"/>
  <x:c r="Q106" i="52"/>
  <x:c r="O30" i="52"/>
  <x:c r="K107" i="52"/>
  <x:c r="K73" i="52"/>
  <x:c r="L56" i="48"/>
  <x:c r="K63" i="48"/>
  <x:c r="B41" i="51"/>
  <x:c r="B42" i="51" s="1"/>
  <x:c r="B39" i="48"/>
  <x:c r="B40" i="48" s="1"/>
  <x:c r="H242" i="51"/>
  <x:c r="H103" i="1" s="1"/>
  <x:c r="AF128" i="53"/>
  <x:c r="AF130" i="53" s="1"/>
  <x:c r="AF132" i="53" s="1"/>
  <x:c r="AF123" i="53"/>
  <x:c r="K16" i="52"/>
  <x:c r="J40" i="48" l="1"/>
  <x:c r="J42" i="51"/>
  <x:c r="N42" i="51"/>
  <x:c r="B47" i="48"/>
  <x:c r="F94" i="1"/>
  <x:c r="K104" i="52"/>
  <x:c r="K109" i="52" s="1"/>
  <x:c r="K70" i="52"/>
  <x:c r="K75" i="52" s="1"/>
  <x:c r="K95" i="52" s="1"/>
  <x:c r="K21" i="52"/>
  <x:c r="K41" i="52" s="1"/>
  <x:c r="Q19" i="52"/>
  <x:c r="O107" i="52"/>
  <x:c r="Q107" i="52" s="1"/>
  <x:c r="O73" i="52"/>
  <x:c r="Q73" i="52" s="1"/>
  <x:c r="O84" i="52"/>
  <x:c r="Q81" i="52"/>
  <x:c r="R71" i="51" s="1"/>
  <x:c r="R73" i="51" s="1"/>
  <x:c r="R75" i="51" s="1"/>
  <x:c r="N40" i="48"/>
  <x:c r="F119" i="51"/>
  <x:c r="B49" i="51"/>
  <x:c r="L119" i="51"/>
  <x:c r="L57" i="48"/>
  <x:c r="L58" i="48" s="1"/>
  <x:c r="L59" i="48" s="1"/>
  <x:c r="L60" i="48" s="1"/>
  <x:c r="L61" i="48" s="1"/>
  <x:c r="L62" i="48" s="1"/>
  <x:c r="L74" i="48" s="1"/>
  <x:c r="L75" i="48" s="1"/>
  <x:c r="H95" i="1" s="1"/>
  <x:c r="R77" i="51" l="1"/>
  <x:c r="N120" i="51" s="1"/>
  <x:c r="L106" i="51"/>
  <x:c r="L108" i="51" s="1"/>
  <x:c r="L110" i="51" s="1"/>
  <x:c r="L112" i="51" s="1"/>
  <x:c r="H121" i="51" s="1"/>
  <x:c r="R106" i="51"/>
  <x:c r="R108" i="51" s="1"/>
  <x:c r="R110" i="51" s="1"/>
  <x:c r="R112" i="51" s="1"/>
  <x:c r="N121" i="51" s="1"/>
  <x:c r="B49" i="48"/>
  <x:c r="B51" i="48" s="1"/>
  <x:c r="B52" i="48" s="1"/>
  <x:c r="B53" i="48" s="1"/>
  <x:c r="B54" i="48" s="1"/>
  <x:c r="B55" i="48" s="1"/>
  <x:c r="B56" i="48" s="1"/>
  <x:c r="B57" i="48" s="1"/>
  <x:c r="B58" i="48" s="1"/>
  <x:c r="B59" i="48" s="1"/>
  <x:c r="B60" i="48" s="1"/>
  <x:c r="B61" i="48" s="1"/>
  <x:c r="B62" i="48" s="1"/>
  <x:c r="L63" i="48"/>
  <x:c r="L71" i="51"/>
  <x:c r="L73" i="51" s="1"/>
  <x:c r="L75" i="51" s="1"/>
  <x:c r="L77" i="51" s="1"/>
  <x:c r="H120" i="51" s="1"/>
  <x:c r="Q84" i="52"/>
  <x:c r="O104" i="52"/>
  <x:c r="O21" i="52"/>
  <x:c r="O41" i="52" s="1"/>
  <x:c r="Q16" i="52"/>
  <x:c r="Q21" i="52" s="1"/>
  <x:c r="Q41" i="52" s="1"/>
  <x:c r="O70" i="52"/>
  <x:c r="B54" i="51"/>
  <x:c r="B55" i="51" s="1"/>
  <x:c r="B56" i="51" s="1"/>
  <x:c r="B57" i="51" s="1"/>
  <x:c r="B58" i="51" s="1"/>
  <x:c r="B59" i="51" s="1"/>
  <x:c r="B60" i="51" s="1"/>
  <x:c r="B61" i="51" s="1"/>
  <x:c r="B62" i="51" s="1"/>
  <x:c r="B63" i="51" s="1"/>
  <x:c r="B64" i="51" s="1"/>
  <x:c r="N123" i="51" l="1"/>
  <x:c r="B63" i="48"/>
  <x:c r="B65" i="48" s="1"/>
  <x:c r="J74" i="48"/>
  <x:c r="D63" i="48"/>
  <x:c r="N74" i="48"/>
  <x:c r="B65" i="51"/>
  <x:c r="B67" i="51" s="1"/>
  <x:c r="N76" i="51"/>
  <x:c r="J76" i="51"/>
  <x:c r="O109" i="52"/>
  <x:c r="L232" i="9" s="1"/>
  <x:c r="Q104" i="52"/>
  <x:c r="Q109" i="52" s="1"/>
  <x:c r="B66" i="48"/>
  <x:c r="B67" i="48" s="1"/>
  <x:c r="Q70" i="52"/>
  <x:c r="O75" i="52"/>
  <x:c r="O95" i="52" s="1"/>
  <x:c r="D65" i="51"/>
  <x:c r="N67" i="48" l="1"/>
  <x:c r="B69" i="48"/>
  <x:c r="J67" i="48"/>
  <x:c r="Q75" i="52"/>
  <x:c r="Q95" i="52" s="1"/>
  <x:c r="L36" i="51"/>
  <x:c r="L38" i="51" s="1"/>
  <x:c r="L40" i="51" s="1"/>
  <x:c r="L42" i="51" s="1"/>
  <x:c r="H119" i="51" s="1"/>
  <x:c r="H123" i="51" s="1"/>
  <x:c r="H102" i="1" s="1"/>
  <x:c r="B68" i="51"/>
  <x:c r="B69" i="51" s="1"/>
  <x:c r="B71" i="51" l="1"/>
  <x:c r="J69" i="51"/>
  <x:c r="B70" i="48"/>
  <x:c r="B71" i="48" s="1"/>
  <x:c r="N71" i="48"/>
  <x:c r="N69" i="51"/>
  <x:c r="B72" i="51" l="1"/>
  <x:c r="B73" i="51" s="1"/>
  <x:c r="B73" i="48"/>
  <x:c r="J73" i="48"/>
  <x:c r="N73" i="48"/>
  <x:c r="J71" i="48"/>
  <x:c r="B74" i="48" l="1"/>
  <x:c r="B75" i="48" s="1"/>
  <x:c r="B75" i="51"/>
  <x:c r="N75" i="51"/>
  <x:c r="J75" i="51"/>
  <x:c r="J73" i="51"/>
  <x:c r="N73" i="51"/>
  <x:c r="J75" i="48" l="1"/>
  <x:c r="B82" i="48"/>
  <x:c r="F95" i="1"/>
  <x:c r="B76" i="51"/>
  <x:c r="B77" i="51" s="1"/>
  <x:c r="N75" i="48"/>
  <x:c r="B84" i="48" l="1"/>
  <x:c r="B86" i="48" s="1"/>
  <x:c r="B87" i="48" s="1"/>
  <x:c r="B88" i="48" s="1"/>
  <x:c r="B89" i="48" s="1"/>
  <x:c r="B90" i="48" s="1"/>
  <x:c r="B91" i="48" s="1"/>
  <x:c r="B92" i="48" s="1"/>
  <x:c r="B93" i="48" s="1"/>
  <x:c r="B94" i="48" s="1"/>
  <x:c r="B95" i="48" s="1"/>
  <x:c r="B96" i="48" s="1"/>
  <x:c r="B97" i="48" s="1"/>
  <x:c r="D98" i="48" s="1"/>
  <x:c r="N77" i="51"/>
  <x:c r="B84" i="51"/>
  <x:c r="L120" i="51"/>
  <x:c r="F120" i="51"/>
  <x:c r="J77" i="51"/>
  <x:c r="N109" i="48" l="1"/>
  <x:c r="B98" i="48"/>
  <x:c r="B100" i="48" s="1"/>
  <x:c r="B101" i="48" s="1"/>
  <x:c r="J109" i="48"/>
  <x:c r="B89" i="51"/>
  <x:c r="B90" i="51" s="1"/>
  <x:c r="B91" i="51" s="1"/>
  <x:c r="B92" i="51" s="1"/>
  <x:c r="B93" i="51" s="1"/>
  <x:c r="B94" i="51" s="1"/>
  <x:c r="B95" i="51" s="1"/>
  <x:c r="B96" i="51" s="1"/>
  <x:c r="B97" i="51" s="1"/>
  <x:c r="B98" i="51" s="1"/>
  <x:c r="B99" i="51" s="1"/>
  <x:c r="D100" i="51" s="1"/>
  <x:c r="B102" i="48" l="1"/>
  <x:c r="J102" i="48"/>
  <x:c r="B104" i="48"/>
  <x:c r="N111" i="51"/>
  <x:c r="B100" i="51"/>
  <x:c r="B102" i="51" s="1"/>
  <x:c r="J111" i="51"/>
  <x:c r="N102" i="48"/>
  <x:c r="B105" i="48" l="1"/>
  <x:c r="B106" i="48" s="1"/>
  <x:c r="B103" i="51"/>
  <x:c r="B104" i="51" s="1"/>
  <x:c r="J106" i="48" l="1"/>
  <x:c r="J104" i="51"/>
  <x:c r="N104" i="51"/>
  <x:c r="B108" i="48"/>
  <x:c r="J108" i="48"/>
  <x:c r="N108" i="48"/>
  <x:c r="B106" i="51"/>
  <x:c r="N106" i="48"/>
  <x:c r="B107" i="51" l="1"/>
  <x:c r="B108" i="51" s="1"/>
  <x:c r="B109" i="48"/>
  <x:c r="B110" i="48" s="1"/>
  <x:c r="J110" i="48"/>
  <x:c r="B117" i="48" l="1"/>
  <x:c r="F96" i="1"/>
  <x:c r="N110" i="48"/>
  <x:c r="B110" i="51"/>
  <x:c r="N110" i="51"/>
  <x:c r="J110" i="51"/>
  <x:c r="N108" i="51"/>
  <x:c r="J108" i="51"/>
  <x:c r="B119" i="48" l="1"/>
  <x:c r="B121" i="48" s="1"/>
  <x:c r="B122" i="48" s="1"/>
  <x:c r="B123" i="48" s="1"/>
  <x:c r="B124" i="48" s="1"/>
  <x:c r="B125" i="48" s="1"/>
  <x:c r="B126" i="48" s="1"/>
  <x:c r="B127" i="48" s="1"/>
  <x:c r="B128" i="48" s="1"/>
  <x:c r="B129" i="48" s="1"/>
  <x:c r="B130" i="48" s="1"/>
  <x:c r="B131" i="48" s="1"/>
  <x:c r="B132" i="48" s="1"/>
  <x:c r="B111" i="51"/>
  <x:c r="B112" i="51" s="1"/>
  <x:c r="N144" i="48" l="1"/>
  <x:c r="B133" i="48"/>
  <x:c r="B135" i="48" s="1"/>
  <x:c r="J144" i="48"/>
  <x:c r="D133" i="48"/>
  <x:c r="J112" i="51"/>
  <x:c r="N112" i="51"/>
  <x:c r="L121" i="51"/>
  <x:c r="F121" i="51"/>
  <x:c r="B119" i="51"/>
  <x:c r="B120" i="51" s="1"/>
  <x:c r="B121" i="51" s="1"/>
  <x:c r="B123" i="51" s="1"/>
  <x:c r="B136" i="48"/>
  <x:c r="B137" i="48" s="1"/>
  <x:c r="N137" i="48"/>
  <x:c r="B133" i="51" l="1"/>
  <x:c r="B138" i="51" s="1"/>
  <x:c r="B139" i="51" s="1"/>
  <x:c r="B140" i="51" s="1"/>
  <x:c r="B141" i="51" s="1"/>
  <x:c r="B142" i="51" s="1"/>
  <x:c r="B143" i="51" s="1"/>
  <x:c r="B144" i="51" s="1"/>
  <x:c r="B145" i="51" s="1"/>
  <x:c r="B146" i="51" s="1"/>
  <x:c r="B147" i="51" s="1"/>
  <x:c r="B148" i="51" s="1"/>
  <x:c r="F102" i="1"/>
  <x:c r="J137" i="48"/>
  <x:c r="B139" i="48"/>
  <x:c r="J160" i="51" l="1"/>
  <x:c r="N160" i="51"/>
  <x:c r="B149" i="51"/>
  <x:c r="B151" i="51" s="1"/>
  <x:c r="B140" i="48"/>
  <x:c r="B141" i="48" s="1"/>
  <x:c r="D149" i="51"/>
  <x:c r="N141" i="48" l="1"/>
  <x:c r="J141" i="48"/>
  <x:c r="B152" i="51"/>
  <x:c r="B153" i="51" s="1"/>
  <x:c r="B143" i="48"/>
  <x:c r="N143" i="48"/>
  <x:c r="J143" i="48"/>
  <x:c r="B144" i="48" l="1"/>
  <x:c r="B145" i="48" s="1"/>
  <x:c r="J145" i="48"/>
  <x:c r="B155" i="51"/>
  <x:c r="N153" i="51"/>
  <x:c r="J153" i="51"/>
  <x:c r="B152" i="48" l="1"/>
  <x:c r="B154" i="48" s="1"/>
  <x:c r="B156" i="48" s="1"/>
  <x:c r="F97" i="1"/>
  <x:c r="B156" i="51"/>
  <x:c r="B157" i="51" s="1"/>
  <x:c r="B157" i="48"/>
  <x:c r="B158" i="48" s="1"/>
  <x:c r="B159" i="48" s="1"/>
  <x:c r="B160" i="48" s="1"/>
  <x:c r="B161" i="48" s="1"/>
  <x:c r="B162" i="48" s="1"/>
  <x:c r="B163" i="48" s="1"/>
  <x:c r="B164" i="48" s="1"/>
  <x:c r="B165" i="48" s="1"/>
  <x:c r="B166" i="48" s="1"/>
  <x:c r="B167" i="48" s="1"/>
  <x:c r="D168" i="48" s="1"/>
  <x:c r="N145" i="48"/>
  <x:c r="J157" i="51" l="1"/>
  <x:c r="B159" i="51"/>
  <x:c r="N159" i="51"/>
  <x:c r="J159" i="51"/>
  <x:c r="J179" i="48"/>
  <x:c r="B168" i="48"/>
  <x:c r="B170" i="48" s="1"/>
  <x:c r="N179" i="48"/>
  <x:c r="N157" i="51"/>
  <x:c r="B171" i="48" l="1"/>
  <x:c r="B172" i="48" s="1"/>
  <x:c r="B160" i="51"/>
  <x:c r="B161" i="51" s="1"/>
  <x:c r="N172" i="48" l="1"/>
  <x:c r="J161" i="51"/>
  <x:c r="N161" i="51"/>
  <x:c r="B174" i="48"/>
  <x:c r="L238" i="51"/>
  <x:c r="F238" i="51"/>
  <x:c r="B168" i="51"/>
  <x:c r="J172" i="48"/>
  <x:c r="B173" i="51" l="1"/>
  <x:c r="B174" i="51" s="1"/>
  <x:c r="B175" i="51" s="1"/>
  <x:c r="B176" i="51" s="1"/>
  <x:c r="B177" i="51" s="1"/>
  <x:c r="B178" i="51" s="1"/>
  <x:c r="B179" i="51" s="1"/>
  <x:c r="B180" i="51" s="1"/>
  <x:c r="B181" i="51" s="1"/>
  <x:c r="B182" i="51" s="1"/>
  <x:c r="B183" i="51" s="1"/>
  <x:c r="B175" i="48"/>
  <x:c r="B176" i="48" s="1"/>
  <x:c r="B178" i="48" l="1"/>
  <x:c r="J178" i="48"/>
  <x:c r="N178" i="48"/>
  <x:c r="N176" i="48"/>
  <x:c r="J195" i="51"/>
  <x:c r="N195" i="51"/>
  <x:c r="B184" i="51"/>
  <x:c r="B186" i="51" s="1"/>
  <x:c r="J176" i="48"/>
  <x:c r="D184" i="51"/>
  <x:c r="B187" i="51" l="1"/>
  <x:c r="B188" i="51" s="1"/>
  <x:c r="J188" i="51"/>
  <x:c r="B179" i="48"/>
  <x:c r="B180" i="48" s="1"/>
  <x:c r="F98" i="1" s="1"/>
  <x:c r="N180" i="48" l="1"/>
  <x:c r="J180" i="48"/>
  <x:c r="B190" i="51"/>
  <x:c r="N188" i="51"/>
  <x:c r="B191" i="51" l="1"/>
  <x:c r="B192" i="51" s="1"/>
  <x:c r="J192" i="51"/>
  <x:c r="B194" i="51" l="1"/>
  <x:c r="N194" i="51"/>
  <x:c r="J194" i="51"/>
  <x:c r="N192" i="51"/>
  <x:c r="B195" i="51" l="1"/>
  <x:c r="B196" i="51" s="1"/>
  <x:c r="F239" i="51" l="1"/>
  <x:c r="L239" i="51"/>
  <x:c r="B203" i="51"/>
  <x:c r="J196" i="51"/>
  <x:c r="N196" i="51"/>
  <x:c r="B208" i="51" l="1"/>
  <x:c r="B209" i="51" s="1"/>
  <x:c r="B210" i="51" s="1"/>
  <x:c r="B211" i="51" s="1"/>
  <x:c r="B212" i="51" s="1"/>
  <x:c r="B213" i="51" s="1"/>
  <x:c r="B214" i="51" s="1"/>
  <x:c r="B215" i="51" s="1"/>
  <x:c r="B216" i="51" s="1"/>
  <x:c r="B217" i="51" s="1"/>
  <x:c r="B218" i="51" s="1"/>
  <x:c r="J230" i="51" l="1"/>
  <x:c r="N230" i="51"/>
  <x:c r="B219" i="51"/>
  <x:c r="B221" i="51" s="1"/>
  <x:c r="D219" i="51"/>
  <x:c r="B222" i="51" l="1"/>
  <x:c r="B223" i="51" s="1"/>
  <x:c r="J223" i="51" l="1"/>
  <x:c r="B225" i="51"/>
  <x:c r="N223" i="51"/>
  <x:c r="B226" i="51" l="1"/>
  <x:c r="B227" i="51" s="1"/>
  <x:c r="J227" i="51"/>
  <x:c r="B229" i="51" l="1"/>
  <x:c r="N229" i="51"/>
  <x:c r="J229" i="51"/>
  <x:c r="N227" i="51"/>
  <x:c r="B230" i="51" l="1"/>
  <x:c r="B231" i="51" s="1"/>
  <x:c r="N231" i="51" l="1"/>
  <x:c r="F240" i="51"/>
  <x:c r="B238" i="51"/>
  <x:c r="B239" i="51" s="1"/>
  <x:c r="B240" i="51" s="1"/>
  <x:c r="B242" i="51" s="1"/>
  <x:c r="F103" i="1" s="1"/>
  <x:c r="L240" i="51"/>
  <x:c r="J231" i="51"/>
  <x:c r="G52" i="18" l="1"/>
  <x:c r="H52" i="18"/>
  <x:c r="G53" i="18"/>
  <x:c r="H53" i="18"/>
  <x:c r="G54" i="18"/>
  <x:c r="H54" i="18"/>
  <x:c r="G55" i="18"/>
  <x:c r="H55" i="18"/>
  <x:c r="G56" i="18"/>
  <x:c r="H56" i="18"/>
  <x:c r="G57" i="18"/>
  <x:c r="H57" i="18"/>
  <x:c r="G58" i="18"/>
  <x:c r="H58" i="18"/>
  <x:c r="G59" i="18"/>
  <x:c r="H59" i="18"/>
  <x:c r="G60" i="18"/>
  <x:c r="H60" i="18"/>
  <x:c r="G61" i="18"/>
  <x:c r="H61" i="18"/>
  <x:c r="G62" i="18"/>
  <x:c r="H62" i="18"/>
  <x:c r="G63" i="18"/>
  <x:c r="H63" i="18"/>
  <x:c r="H51" i="18"/>
  <x:c r="G51" i="18"/>
  <x:c r="F135" i="1" l="1"/>
  <x:c r="F65" i="9" l="1"/>
  <x:c r="F200" i="1"/>
  <x:c r="I58" i="9" l="1"/>
  <x:c r="D8" i="7" l="1"/>
  <x:c r="E330" i="1" l="1"/>
  <x:c r="E303" i="1"/>
  <x:c r="E295" i="1"/>
  <x:c r="E260" i="1"/>
  <x:c r="E254" i="1"/>
  <x:c r="E253" i="1"/>
  <x:c r="E241" i="1"/>
  <x:c r="E226" i="1"/>
  <x:c r="E194" i="1"/>
  <x:c r="E193" i="1"/>
  <x:c r="E187" i="1"/>
  <x:c r="E172" i="1"/>
  <x:c r="E168" i="1"/>
  <x:c r="E167" i="1"/>
  <x:c r="E161" i="1"/>
  <x:c r="E158" i="1"/>
  <x:c r="E152" i="1"/>
  <x:c r="E148" i="1"/>
  <x:c r="E147" i="1"/>
  <x:c r="E131" i="1"/>
  <x:c r="E132" i="1" s="1"/>
  <x:c r="E119" i="1"/>
  <x:c r="E114" i="1"/>
  <x:c r="E74" i="1"/>
  <x:c r="E68" i="1"/>
  <x:c r="E62" i="1"/>
  <x:c r="E54" i="1"/>
  <x:c r="E38" i="1"/>
  <x:c r="E36" i="1"/>
  <x:c r="E34" i="1"/>
  <x:c r="E27" i="1"/>
  <x:c r="C357" i="1"/>
  <x:c r="C356" i="1"/>
  <x:c r="E69" i="13" l="1"/>
  <x:c r="E70" i="13" s="1"/>
  <x:c r="F276" i="1" l="1"/>
  <x:c r="H269" i="1"/>
  <x:c r="H268" i="1"/>
  <x:c r="H267" i="1"/>
  <x:c r="I70" i="8" l="1"/>
  <x:c r="I71" i="8"/>
  <x:c r="I72" i="8"/>
  <x:c r="H104" i="1"/>
  <x:c r="E47" i="17" l="1"/>
  <x:c r="F47" i="17"/>
  <x:c r="D44" i="18"/>
  <x:c r="G44" i="18"/>
  <x:c r="H44" i="18"/>
  <x:c r="I44" i="18"/>
  <x:c r="J44" i="18"/>
  <x:c r="K44" i="18"/>
  <x:c r="L44" i="18"/>
  <x:c r="N44" i="18"/>
  <x:c r="M44" i="18"/>
  <x:c r="F24" i="18"/>
  <x:c r="G24" i="18"/>
  <x:c r="H24" i="18"/>
  <x:c r="I24" i="18"/>
  <x:c r="J24" i="18"/>
  <x:c r="H154" i="1"/>
  <x:c r="F274" i="1" l="1"/>
  <x:c r="F262" i="1" l="1"/>
  <x:c r="H155" i="1" l="1"/>
  <x:c r="G150" i="9"/>
  <x:c r="H222" i="9"/>
  <x:c r="I50" i="9" l="1"/>
  <x:c r="G23" i="32"/>
  <x:c r="H167" i="1" l="1"/>
  <x:c r="J24" i="33" l="1"/>
  <x:c r="J27" i="33" s="1"/>
  <x:c r="A11" i="33"/>
  <x:c r="A12" i="33" s="1"/>
  <x:c r="A13" i="33" s="1"/>
  <x:c r="A14" i="33" s="1"/>
  <x:c r="A15" i="33" s="1"/>
  <x:c r="A16" i="33" s="1"/>
  <x:c r="A17" i="33" s="1"/>
  <x:c r="A18" i="33" s="1"/>
  <x:c r="A19" i="33" s="1"/>
  <x:c r="A20" i="33" s="1"/>
  <x:c r="A21" i="33" s="1"/>
  <x:c r="A22" i="33" s="1"/>
  <x:c r="A23" i="33" s="1"/>
  <x:c r="A24" i="33" s="1"/>
  <x:c r="A26" i="33" s="1"/>
  <x:c r="A27" i="33" s="1"/>
  <x:c r="A28" i="33" s="1"/>
  <x:c r="F35" i="32"/>
  <x:c r="E35" i="32"/>
  <x:c r="G208" i="9" s="1"/>
  <x:c r="S208" i="9" s="1"/>
  <x:c r="G34" i="32"/>
  <x:c r="G33" i="32"/>
  <x:c r="G32" i="32"/>
  <x:c r="G31" i="32"/>
  <x:c r="G30" i="32"/>
  <x:c r="G29" i="32"/>
  <x:c r="G28" i="32"/>
  <x:c r="G27" i="32"/>
  <x:c r="G26" i="32"/>
  <x:c r="G25" i="32"/>
  <x:c r="G24" i="32"/>
  <x:c r="G22" i="32"/>
  <x:c r="G21" i="32"/>
  <x:c r="G20" i="32"/>
  <x:c r="G19" i="32"/>
  <x:c r="G18" i="32"/>
  <x:c r="G17" i="32"/>
  <x:c r="G16" i="32"/>
  <x:c r="G15" i="32"/>
  <x:c r="G14" i="32"/>
  <x:c r="G13" i="32"/>
  <x:c r="G12" i="32"/>
  <x:c r="G11" i="32"/>
  <x:c r="A11" i="32"/>
  <x:c r="A12" i="32" s="1"/>
  <x:c r="A13" i="32" s="1"/>
  <x:c r="A14" i="32" s="1"/>
  <x:c r="A15" i="32" s="1"/>
  <x:c r="A16" i="32" s="1"/>
  <x:c r="A17" i="32" s="1"/>
  <x:c r="A18" i="32" s="1"/>
  <x:c r="A19" i="32" s="1"/>
  <x:c r="G10" i="32"/>
  <x:c r="A20" i="32" l="1"/>
  <x:c r="A21" i="32" s="1"/>
  <x:c r="A22" i="32" s="1"/>
  <x:c r="A23" i="32" s="1"/>
  <x:c r="A24" i="32" s="1"/>
  <x:c r="A25" i="32" s="1"/>
  <x:c r="A26" i="32" s="1"/>
  <x:c r="A27" i="32" s="1"/>
  <x:c r="A28" i="32" s="1"/>
  <x:c r="A29" i="32" s="1"/>
  <x:c r="A30" i="32" s="1"/>
  <x:c r="A31" i="32" s="1"/>
  <x:c r="G35" i="32"/>
  <x:c r="S138" i="9"/>
  <x:c r="R138" i="9"/>
  <x:c r="Q138" i="9"/>
  <x:c r="P138" i="9"/>
  <x:c r="O138" i="9"/>
  <x:c r="N138" i="9"/>
  <x:c r="M138" i="9"/>
  <x:c r="L138" i="9"/>
  <x:c r="K138" i="9"/>
  <x:c r="J138" i="9"/>
  <x:c r="I138" i="9"/>
  <x:c r="H138" i="9"/>
  <x:c r="G138" i="9"/>
  <x:c r="T118" i="9"/>
  <x:c r="V118" i="9" s="1"/>
  <x:c r="A32" i="32" l="1"/>
  <x:c r="A33" i="32" s="1"/>
  <x:c r="A34" i="32" s="1"/>
  <x:c r="A35" i="32" s="1"/>
  <x:c r="A38" i="32" s="1"/>
  <x:c r="G38" i="32"/>
  <x:c r="AB138" i="9"/>
  <x:c r="T138" i="9"/>
  <x:c r="Y138" i="9"/>
  <x:c r="V138" i="9"/>
  <x:c r="H142" i="1" l="1"/>
  <x:c r="A20" i="7"/>
  <x:c r="G19" i="7"/>
  <x:c r="G18" i="7"/>
  <x:c r="G17" i="7"/>
  <x:c r="G16" i="7"/>
  <x:c r="G15" i="7"/>
  <x:c r="G13" i="7"/>
  <x:c r="G14" i="7"/>
  <x:c r="G12" i="7"/>
  <x:c r="G7" i="7"/>
  <x:c r="G8" i="7" s="1"/>
  <x:c r="E55" i="54" l="1"/>
  <x:c r="Z129" i="9"/>
  <x:c r="AA129" i="9" s="1"/>
  <x:c r="Z128" i="9"/>
  <x:c r="AA128" i="9" s="1"/>
  <x:c r="Z127" i="9"/>
  <x:c r="AA127" i="9" s="1"/>
  <x:c r="Z126" i="9"/>
  <x:c r="AA126" i="9" s="1"/>
  <x:c r="Z125" i="9"/>
  <x:c r="AA125" i="9" s="1"/>
  <x:c r="K17" i="54"/>
  <x:c r="K18" i="54" s="1"/>
  <x:c r="M17" i="54"/>
  <x:c r="M18" i="54" s="1"/>
  <x:c r="E17" i="54"/>
  <x:c r="E18" i="54" s="1"/>
  <x:c r="G17" i="54"/>
  <x:c r="G18" i="54" s="1"/>
  <x:c r="I17" i="54"/>
  <x:c r="I18" i="54" s="1"/>
  <x:c r="T96" i="9"/>
  <x:c r="I211" i="49"/>
  <x:c r="I215" i="49" s="1"/>
  <x:c r="I14" i="49" s="1"/>
  <x:c r="I140" i="49"/>
  <x:c r="I144" i="49" s="1"/>
  <x:c r="I13" i="49" s="1"/>
  <x:c r="I70" i="49"/>
  <x:c r="I74" i="49" s="1"/>
  <x:c r="I11" i="49" s="1"/>
  <x:c r="I237" i="49"/>
  <x:c r="I97" i="49"/>
  <x:c r="I101" i="49" s="1"/>
  <x:c r="I164" i="49"/>
  <x:c r="I168" i="49" s="1"/>
  <x:c r="H146" i="9"/>
  <x:c r="G26" i="33"/>
  <x:c r="Z122" i="9"/>
  <x:c r="AA122" i="9" s="1"/>
  <x:c r="Z131" i="9"/>
  <x:c r="AA131" i="9" s="1"/>
  <x:c r="Z118" i="9"/>
  <x:c r="AA118" i="9" s="1"/>
  <x:c r="Z119" i="9"/>
  <x:c r="AA119" i="9" s="1"/>
  <x:c r="Z123" i="9"/>
  <x:c r="AA123" i="9" s="1"/>
  <x:c r="Z132" i="9"/>
  <x:c r="AA132" i="9" s="1"/>
  <x:c r="Z135" i="9"/>
  <x:c r="AA135" i="9" s="1"/>
  <x:c r="Z120" i="9"/>
  <x:c r="AA120" i="9" s="1"/>
  <x:c r="Z124" i="9"/>
  <x:c r="AA124" i="9" s="1"/>
  <x:c r="Z133" i="9"/>
  <x:c r="AA133" i="9" s="1"/>
  <x:c r="Z136" i="9"/>
  <x:c r="AA136" i="9" s="1"/>
  <x:c r="Z121" i="9"/>
  <x:c r="AA121" i="9" s="1"/>
  <x:c r="Z130" i="9"/>
  <x:c r="AA130" i="9" s="1"/>
  <x:c r="Z134" i="9"/>
  <x:c r="AA134" i="9" s="1"/>
  <x:c r="F20" i="7"/>
  <x:c r="G20" i="7" s="1"/>
  <x:c r="T100" i="9" l="1"/>
  <x:c r="T110" i="9"/>
  <x:c r="T99" i="9"/>
  <x:c r="T108" i="9"/>
  <x:c r="T101" i="9"/>
  <x:c r="T106" i="9"/>
  <x:c r="T105" i="9"/>
  <x:c r="T103" i="9"/>
  <x:c r="T102" i="9"/>
  <x:c r="I241" i="49"/>
  <x:c r="I284" i="49"/>
  <x:c r="AA138" i="9"/>
  <x:c r="I311" i="49" l="1"/>
  <x:c r="I315" i="49" s="1"/>
  <x:c r="I288" i="49"/>
  <x:c r="I15" i="49" s="1"/>
  <x:c r="I17" i="49" s="1"/>
  <x:c r="G111" i="9"/>
  <x:c r="O111" i="9"/>
  <x:c r="N111" i="9"/>
  <x:c r="R111" i="9"/>
  <x:c r="M111" i="9"/>
  <x:c r="J111" i="9"/>
  <x:c r="H111" i="9"/>
  <x:c r="Q111" i="9"/>
  <x:c r="L111" i="9"/>
  <x:c r="I111" i="9"/>
  <x:c r="S111" i="9"/>
  <x:c r="P111" i="9"/>
  <x:c r="K111" i="9"/>
  <x:c r="H207" i="9" l="1"/>
  <x:c r="I13" i="33" l="1"/>
  <x:c r="G13" i="33" s="1"/>
  <x:c r="G24" i="33" s="1"/>
  <x:c r="G27" i="33" s="1"/>
  <x:c r="E58" i="18" l="1"/>
  <x:c r="C44" i="18"/>
  <x:c r="L23" i="18"/>
  <x:c r="D24" i="18"/>
  <x:c r="M23" i="18"/>
  <x:c r="F44" i="18" l="1"/>
  <x:c r="E59" i="18"/>
  <x:c r="E60" i="18" l="1"/>
  <x:c r="F189" i="1"/>
  <x:c r="F64" i="1" l="1"/>
  <x:c r="F58" i="1"/>
  <x:c r="H187" i="1" l="1"/>
  <x:c r="H185" i="1"/>
  <x:c r="I217" i="9" l="1"/>
  <x:c r="H194" i="1" s="1"/>
  <x:c r="I216" i="9"/>
  <x:c r="H193" i="1" s="1"/>
  <x:c r="I213" i="9"/>
  <x:c r="H183" i="1" s="1"/>
  <x:c r="K49" i="12" l="1"/>
  <x:c r="F87" i="1"/>
  <x:c r="F85" i="1"/>
  <x:c r="F83" i="1"/>
  <x:c r="F331" i="1" l="1"/>
  <x:c r="F323" i="1"/>
  <x:c r="F320" i="1"/>
  <x:c r="F319" i="1"/>
  <x:c r="F318" i="1"/>
  <x:c r="F316" i="1"/>
  <x:c r="F312" i="1"/>
  <x:c r="F311" i="1"/>
  <x:c r="F310" i="1"/>
  <x:c r="F309" i="1"/>
  <x:c r="F308" i="1"/>
  <x:c r="F305" i="1"/>
  <x:c r="F299" i="1"/>
  <x:c r="F298" i="1"/>
  <x:c r="F297" i="1"/>
  <x:c r="F296" i="1"/>
  <x:c r="F294" i="1"/>
  <x:c r="F291" i="1"/>
  <x:c r="F289" i="1"/>
  <x:c r="F288" i="1"/>
  <x:c r="F287" i="1"/>
  <x:c r="F286" i="1"/>
  <x:c r="F285" i="1"/>
  <x:c r="F283" i="1"/>
  <x:c r="F282" i="1"/>
  <x:c r="F281" i="1"/>
  <x:c r="F248" i="1"/>
  <x:c r="F246" i="1"/>
  <x:c r="F245" i="1"/>
  <x:c r="F244" i="1"/>
  <x:c r="F243" i="1"/>
  <x:c r="F240" i="1"/>
  <x:c r="F239" i="1"/>
  <x:c r="F233" i="1"/>
  <x:c r="F232" i="1"/>
  <x:c r="F230" i="1"/>
  <x:c r="F229" i="1"/>
  <x:c r="F219" i="1"/>
  <x:c r="F206" i="1"/>
  <x:c r="F197" i="1"/>
  <x:c r="F196" i="1"/>
  <x:c r="F195" i="1"/>
  <x:c r="F191" i="1"/>
  <x:c r="F190" i="1"/>
  <x:c r="F137" i="1"/>
  <x:c r="F133" i="1"/>
  <x:c r="F132" i="1"/>
  <x:c r="F128" i="1"/>
  <x:c r="F126" i="1"/>
  <x:c r="F123" i="1"/>
  <x:c r="F121" i="1"/>
  <x:c r="F120" i="1"/>
  <x:c r="F89" i="1"/>
  <x:c r="F84" i="1"/>
  <x:c r="F70" i="1"/>
  <x:c r="F66" i="1"/>
  <x:c r="F65" i="1"/>
  <x:c r="E24" i="18" l="1"/>
  <x:c r="C24" i="18"/>
  <x:c r="H75" i="1"/>
  <x:c r="H63" i="1"/>
  <x:c r="F76" i="1"/>
  <x:c r="F29" i="1"/>
  <x:c r="H55" i="1"/>
  <x:c r="H47" i="17" l="1"/>
  <x:c r="F162" i="1" l="1"/>
  <x:c r="F149" i="1"/>
  <x:c r="A32" i="1"/>
  <x:c r="H39" i="1"/>
  <x:c r="H37" i="1"/>
  <x:c r="F30" i="1"/>
  <x:c r="A34" i="1" l="1"/>
  <x:c r="F80" i="1" s="1"/>
  <x:c r="A36" i="1" l="1"/>
  <x:c r="F81" i="1" s="1"/>
  <x:c r="D51" i="18"/>
  <x:c r="E51" i="18"/>
  <x:c r="F51" i="18"/>
  <x:c r="D63" i="18"/>
  <x:c r="F63" i="18"/>
  <x:c r="C63" i="18"/>
  <x:c r="C51" i="18"/>
  <x:c r="K23" i="18"/>
  <x:c r="A38" i="1" l="1"/>
  <x:c r="E52" i="18"/>
  <x:c r="F82" i="1" l="1"/>
  <x:c r="F40" i="1"/>
  <x:c r="F52" i="18"/>
  <x:c r="E53" i="18"/>
  <x:c r="F53" i="18" l="1"/>
  <x:c r="E54" i="18"/>
  <x:c r="E55" i="18" l="1"/>
  <x:c r="F54" i="18"/>
  <x:c r="F55" i="18" l="1"/>
  <x:c r="E56" i="18"/>
  <x:c r="F56" i="18" l="1"/>
  <x:c r="E57" i="18"/>
  <x:c r="F57" i="18" l="1"/>
  <x:c r="F58" i="18" l="1"/>
  <x:c r="F59" i="18" l="1"/>
  <x:c r="E62" i="18" l="1"/>
  <x:c r="E61" i="18"/>
  <x:c r="F60" i="18"/>
  <x:c r="F62" i="18" l="1"/>
  <x:c r="F61" i="18"/>
  <x:c r="F64" i="18" l="1"/>
  <x:c r="H326" i="1"/>
  <x:c r="E31" i="5" l="1"/>
  <x:c r="E24" i="5"/>
  <x:c r="I58" i="8"/>
  <x:c r="I56" i="8"/>
  <x:c r="I44" i="8"/>
  <x:c r="I34" i="8"/>
  <x:c r="I23" i="8" s="1"/>
  <x:c r="I30" i="8"/>
  <x:c r="I29" i="8"/>
  <x:c r="I24" i="8"/>
  <x:c r="I22" i="8"/>
  <x:c r="I19" i="8"/>
  <x:c r="H303" i="1"/>
  <x:c r="H254" i="1"/>
  <x:c r="I31" i="8"/>
  <x:c r="H172" i="1"/>
  <x:c r="H168" i="1"/>
  <x:c r="H144" i="1"/>
  <x:c r="H143" i="1"/>
  <x:c r="H132" i="1"/>
  <x:c r="H131" i="1"/>
  <x:c r="H240" i="1"/>
  <x:c r="I28" i="8"/>
  <x:c r="H222" i="1"/>
  <x:c r="J23" i="17"/>
  <x:c r="G8" i="9" s="1"/>
  <x:c r="H8" i="9" s="1"/>
  <x:c r="I23" i="17"/>
  <x:c r="H23" i="17"/>
  <x:c r="G9" i="9" s="1"/>
  <x:c r="H9" i="9" s="1"/>
  <x:c r="F23" i="17"/>
  <x:c r="G38" i="9" s="1"/>
  <x:c r="C23" i="17"/>
  <x:c r="G35" i="9" s="1"/>
  <x:c r="I22" i="17"/>
  <x:c r="C22" i="17"/>
  <x:c r="C21" i="17"/>
  <x:c r="C20" i="17"/>
  <x:c r="G19" i="17"/>
  <x:c r="C19" i="17"/>
  <x:c r="C18" i="17"/>
  <x:c r="C17" i="17"/>
  <x:c r="C16" i="17"/>
  <x:c r="G15" i="17"/>
  <x:c r="C15" i="17"/>
  <x:c r="C14" i="17"/>
  <x:c r="I13" i="17"/>
  <x:c r="C13" i="17"/>
  <x:c r="C12" i="17"/>
  <x:c r="J11" i="17"/>
  <x:c r="I11" i="17"/>
  <x:c r="H11" i="17"/>
  <x:c r="G11" i="17"/>
  <x:c r="F11" i="17"/>
  <x:c r="E11" i="17"/>
  <x:c r="D11" i="17"/>
  <x:c r="C11" i="17"/>
  <x:c r="M25" i="17"/>
  <x:c r="K25" i="17"/>
  <x:c r="J22" i="17"/>
  <x:c r="H22" i="17"/>
  <x:c r="G22" i="17"/>
  <x:c r="J21" i="17"/>
  <x:c r="H21" i="17"/>
  <x:c r="I21" i="17"/>
  <x:c r="G21" i="17"/>
  <x:c r="J20" i="17"/>
  <x:c r="H20" i="17"/>
  <x:c r="I20" i="17"/>
  <x:c r="G20" i="17"/>
  <x:c r="J19" i="17"/>
  <x:c r="H19" i="17"/>
  <x:c r="I19" i="17"/>
  <x:c r="J18" i="17"/>
  <x:c r="H18" i="17"/>
  <x:c r="I18" i="17"/>
  <x:c r="G18" i="17"/>
  <x:c r="J17" i="17"/>
  <x:c r="H17" i="17"/>
  <x:c r="I17" i="17"/>
  <x:c r="G17" i="17"/>
  <x:c r="J16" i="17"/>
  <x:c r="H16" i="17"/>
  <x:c r="I16" i="17"/>
  <x:c r="G16" i="17"/>
  <x:c r="J15" i="17"/>
  <x:c r="H15" i="17"/>
  <x:c r="I15" i="17"/>
  <x:c r="J14" i="17"/>
  <x:c r="H14" i="17"/>
  <x:c r="I14" i="17"/>
  <x:c r="G14" i="17"/>
  <x:c r="J13" i="17"/>
  <x:c r="H13" i="17"/>
  <x:c r="G13" i="17"/>
  <x:c r="J12" i="17"/>
  <x:c r="H12" i="17"/>
  <x:c r="I12" i="17"/>
  <x:c r="G12" i="17"/>
  <x:c r="L24" i="18"/>
  <x:c r="N23" i="18"/>
  <x:c r="E23" i="17" s="1"/>
  <x:c r="G36" i="9" s="1"/>
  <x:c r="E22" i="17"/>
  <x:c r="E21" i="17"/>
  <x:c r="E20" i="17"/>
  <x:c r="E19" i="17"/>
  <x:c r="E18" i="17"/>
  <x:c r="E17" i="17"/>
  <x:c r="E16" i="17"/>
  <x:c r="E15" i="17"/>
  <x:c r="E14" i="17"/>
  <x:c r="E13" i="17"/>
  <x:c r="E12" i="17"/>
  <x:c r="H28" i="1"/>
  <x:c r="F65" i="19"/>
  <x:c r="E65" i="19"/>
  <x:c r="F64" i="19"/>
  <x:c r="E64" i="19"/>
  <x:c r="F63" i="19"/>
  <x:c r="E63" i="19"/>
  <x:c r="F62" i="19"/>
  <x:c r="E62" i="19"/>
  <x:c r="F61" i="19"/>
  <x:c r="E61" i="19"/>
  <x:c r="F60" i="19"/>
  <x:c r="E60" i="19"/>
  <x:c r="F59" i="19"/>
  <x:c r="E59" i="19"/>
  <x:c r="F58" i="19"/>
  <x:c r="E58" i="19"/>
  <x:c r="F57" i="19"/>
  <x:c r="E57" i="19"/>
  <x:c r="F56" i="19"/>
  <x:c r="E56" i="19"/>
  <x:c r="F55" i="19"/>
  <x:c r="E55" i="19"/>
  <x:c r="F54" i="19"/>
  <x:c r="E54" i="19"/>
  <x:c r="F53" i="19"/>
  <x:c r="E53" i="19"/>
  <x:c r="G16" i="19"/>
  <x:c r="C10" i="19"/>
  <x:c r="G9" i="19"/>
  <x:c r="G7" i="19"/>
  <x:c r="H146" i="1" s="1"/>
  <x:c r="G7" i="9" l="1"/>
  <x:c r="H7" i="9" s="1"/>
  <x:c r="I25" i="8"/>
  <x:c r="I35" i="8" s="1"/>
  <x:c r="K75" i="12"/>
  <x:c r="E48" i="54"/>
  <x:c r="E50" i="54" s="1"/>
  <x:c r="E34" i="54" s="1"/>
  <x:c r="F66" i="19"/>
  <x:c r="M23" i="17"/>
  <x:c r="H24" i="17"/>
  <x:c r="H26" i="17" s="1"/>
  <x:c r="D47" i="17"/>
  <x:c r="H68" i="1" s="1"/>
  <x:c r="E24" i="17"/>
  <x:c r="I24" i="17"/>
  <x:c r="H34" i="1" s="1"/>
  <x:c r="J24" i="17"/>
  <x:c r="J26" i="17" s="1"/>
  <x:c r="H133" i="1"/>
  <x:c r="H232" i="1"/>
  <x:c r="I16" i="8"/>
  <x:c r="I57" i="8"/>
  <x:c r="E66" i="19"/>
  <x:c r="M14" i="17"/>
  <x:c r="M18" i="17"/>
  <x:c r="M22" i="17"/>
  <x:c r="H84" i="1"/>
  <x:c r="H119" i="1"/>
  <x:c r="C24" i="17"/>
  <x:c r="H54" i="1" s="1"/>
  <x:c r="M17" i="17"/>
  <x:c r="M19" i="17"/>
  <x:c r="D69" i="19"/>
  <x:c r="M15" i="17"/>
  <x:c r="M20" i="17"/>
  <x:c r="M12" i="17"/>
  <x:c r="N24" i="18"/>
  <x:c r="G64" i="18"/>
  <x:c r="H122" i="1"/>
  <x:c r="H64" i="18"/>
  <x:c r="D52" i="18"/>
  <x:c r="K23" i="17"/>
  <x:c r="M13" i="17"/>
  <x:c r="M16" i="17"/>
  <x:c r="M11" i="17"/>
  <x:c r="M21" i="17"/>
  <x:c r="H256" i="1"/>
  <x:c r="C52" i="18"/>
  <x:c r="D53" i="18"/>
  <x:c r="H169" i="1"/>
  <x:c r="H213" i="1"/>
  <x:c r="I15" i="8"/>
  <x:c r="F24" i="5"/>
  <x:c r="G24" i="5" s="1"/>
  <x:c r="H149" i="1"/>
  <x:c r="H195" i="1"/>
  <x:c r="I43" i="8"/>
  <x:c r="H230" i="1"/>
  <x:c r="I32" i="8"/>
  <x:c r="I33" i="8" s="1"/>
  <x:c r="K11" i="17"/>
  <x:c r="L11" i="17"/>
  <x:c r="D12" i="17"/>
  <x:c r="L12" i="17" s="1"/>
  <x:c r="H190" i="1"/>
  <x:c r="D8" i="19"/>
  <x:c r="G8" i="19" s="1"/>
  <x:c r="H163" i="1"/>
  <x:c r="H120" i="1"/>
  <x:c r="H65" i="1"/>
  <x:c r="D14" i="19"/>
  <x:c r="D15" i="19"/>
  <x:c r="H196" i="1"/>
  <x:c r="G37" i="19"/>
  <x:c r="K34" i="54" l="1"/>
  <x:c r="M34" i="54"/>
  <x:c r="G34" i="54"/>
  <x:c r="I34" i="54"/>
  <x:c r="E53" i="54"/>
  <x:c r="K33" i="54" s="1"/>
  <x:c r="H258" i="1"/>
  <x:c r="J230" i="9"/>
  <x:c r="L230" i="9" s="1"/>
  <x:c r="F12" i="17"/>
  <x:c r="M24" i="17"/>
  <x:c r="M26" i="17" s="1"/>
  <x:c r="I17" i="8"/>
  <x:c r="I42" i="8" s="1"/>
  <x:c r="H257" i="1"/>
  <x:c r="H36" i="1"/>
  <x:c r="H38" i="1"/>
  <x:c r="C26" i="17"/>
  <x:c r="E49" i="12" s="1"/>
  <x:c r="E75" i="12" s="1"/>
  <x:c r="H121" i="1"/>
  <x:c r="D70" i="19"/>
  <x:c r="I59" i="8"/>
  <x:c r="I61" i="8" s="1"/>
  <x:c r="E26" i="17"/>
  <x:c r="H62" i="1"/>
  <x:c r="H197" i="1"/>
  <x:c r="H239" i="1"/>
  <x:c r="C53" i="18"/>
  <x:c r="F13" i="17"/>
  <x:c r="D54" i="18"/>
  <x:c r="F14" i="17" s="1"/>
  <x:c r="K14" i="17" s="1"/>
  <x:c r="H233" i="1"/>
  <x:c r="I36" i="8"/>
  <x:c r="G10" i="19"/>
  <x:c r="H58" i="1"/>
  <x:c r="D13" i="17"/>
  <x:c r="L13" i="17" s="1"/>
  <x:c r="M32" i="54" l="1"/>
  <x:c r="K32" i="54"/>
  <x:c r="I32" i="54"/>
  <x:c r="I33" i="54"/>
  <x:c r="I35" i="54" s="1"/>
  <x:c r="M33" i="54"/>
  <x:c r="M35" i="54" s="1"/>
  <x:c r="E32" i="54"/>
  <x:c r="E33" i="54" s="1"/>
  <x:c r="E35" i="54" s="1"/>
  <x:c r="G32" i="54"/>
  <x:c r="G33" i="54"/>
  <x:c r="G37" i="54" s="1"/>
  <x:c r="H236" i="1"/>
  <x:c r="H237" i="1"/>
  <x:c r="H235" i="1"/>
  <x:c r="K35" i="54"/>
  <x:c r="K37" i="54"/>
  <x:c r="I40" i="8"/>
  <x:c r="I48" i="8" s="1"/>
  <x:c r="I39" i="8"/>
  <x:c r="I47" i="8" s="1"/>
  <x:c r="I38" i="8"/>
  <x:c r="I46" i="8" s="1"/>
  <x:c r="Q216" i="52"/>
  <x:c r="Q218" i="52" s="1"/>
  <x:c r="Q228" i="52" s="1"/>
  <x:c r="Q230" i="52" s="1"/>
  <x:c r="O216" i="52"/>
  <x:c r="O218" i="52" s="1"/>
  <x:c r="O228" i="52" s="1"/>
  <x:c r="O230" i="52" s="1"/>
  <x:c r="M216" i="52"/>
  <x:c r="M218" i="52" s="1"/>
  <x:c r="M228" i="52" s="1"/>
  <x:c r="M230" i="52" s="1"/>
  <x:c r="K216" i="52"/>
  <x:c r="K218" i="52" s="1"/>
  <x:c r="K228" i="52" s="1"/>
  <x:c r="K230" i="52" s="1"/>
  <x:c r="H262" i="1"/>
  <x:c r="Q111" i="52"/>
  <x:c r="Q113" i="52" s="1"/>
  <x:c r="Q123" i="52" s="1"/>
  <x:c r="O111" i="52"/>
  <x:c r="O113" i="52" s="1"/>
  <x:c r="O123" i="52" s="1"/>
  <x:c r="M111" i="52"/>
  <x:c r="M113" i="52" s="1"/>
  <x:c r="M123" i="52" s="1"/>
  <x:c r="K111" i="52"/>
  <x:c r="K113" i="52" s="1"/>
  <x:c r="K123" i="52" s="1"/>
  <x:c r="H271" i="1"/>
  <x:c r="L235" i="9"/>
  <x:c r="H266" i="1"/>
  <x:c r="I60" i="8"/>
  <x:c r="K12" i="17"/>
  <x:c r="I14" i="12"/>
  <x:c r="I74" i="8"/>
  <x:c r="I65" i="8"/>
  <x:c r="H123" i="1"/>
  <x:c r="H81" i="1"/>
  <x:c r="H82" i="1"/>
  <x:c r="H29" i="1"/>
  <x:c r="D71" i="19"/>
  <x:c r="K13" i="17"/>
  <x:c r="D55" i="18"/>
  <x:c r="C54" i="18"/>
  <x:c r="H294" i="1"/>
  <x:c r="D14" i="17"/>
  <x:c r="L14" i="17" s="1"/>
  <x:c r="I37" i="54" l="1"/>
  <x:c r="I43" i="54" s="1"/>
  <x:c r="M37" i="54"/>
  <x:c r="M43" i="54" s="1"/>
  <x:c r="E37" i="54"/>
  <x:c r="E43" i="54" s="1"/>
  <x:c r="G35" i="54"/>
  <x:c r="G43" i="54" s="1"/>
  <x:c r="K43" i="54"/>
  <x:c r="M125" i="52"/>
  <x:c r="M242" i="52"/>
  <x:c r="M244" i="52" s="1"/>
  <x:c r="O242" i="52"/>
  <x:c r="O244" i="52" s="1"/>
  <x:c r="O125" i="52"/>
  <x:c r="Q242" i="52"/>
  <x:c r="Q244" i="52" s="1"/>
  <x:c r="Q125" i="52"/>
  <x:c r="K242" i="52"/>
  <x:c r="K244" i="52" s="1"/>
  <x:c r="K125" i="52"/>
  <x:c r="I69" i="8"/>
  <x:c r="I73" i="8" s="1"/>
  <x:c r="I75" i="8" s="1"/>
  <x:c r="H270" i="1"/>
  <x:c r="H244" i="1"/>
  <x:c r="H296" i="1"/>
  <x:c r="H243" i="1"/>
  <x:c r="H245" i="1"/>
  <x:c r="I49" i="8"/>
  <x:c r="F15" i="17"/>
  <x:c r="D56" i="18"/>
  <x:c r="F16" i="17" s="1"/>
  <x:c r="K16" i="17" s="1"/>
  <x:c r="C55" i="18"/>
  <x:c r="D15" i="17"/>
  <x:c r="L15" i="17" s="1"/>
  <x:c r="H272" i="1" l="1"/>
  <x:c r="E45" i="54"/>
  <x:c r="H246" i="1"/>
  <x:c r="H297" i="1"/>
  <x:c r="D73" i="19"/>
  <x:c r="C56" i="18"/>
  <x:c r="D57" i="18"/>
  <x:c r="F17" i="17" s="1"/>
  <x:c r="K17" i="17" s="1"/>
  <x:c r="K15" i="17"/>
  <x:c r="D16" i="17"/>
  <x:c r="L16" i="17" s="1"/>
  <x:c r="D74" i="19" l="1"/>
  <x:c r="D58" i="18"/>
  <x:c r="C57" i="18"/>
  <x:c r="D17" i="17"/>
  <x:c r="L17" i="17" s="1"/>
  <x:c r="D75" i="19" l="1"/>
  <x:c r="F18" i="17"/>
  <x:c r="C58" i="18"/>
  <x:c r="D59" i="18"/>
  <x:c r="F19" i="17" s="1"/>
  <x:c r="K19" i="17" s="1"/>
  <x:c r="D18" i="17"/>
  <x:c r="L18" i="17" s="1"/>
  <x:c r="D76" i="19" l="1"/>
  <x:c r="C59" i="18"/>
  <x:c r="D60" i="18"/>
  <x:c r="F20" i="17" s="1"/>
  <x:c r="K20" i="17" s="1"/>
  <x:c r="K18" i="17"/>
  <x:c r="D19" i="17"/>
  <x:c r="L19" i="17" s="1"/>
  <x:c r="D77" i="19" l="1"/>
  <x:c r="D61" i="18"/>
  <x:c r="F21" i="17" s="1"/>
  <x:c r="K21" i="17" s="1"/>
  <x:c r="C60" i="18"/>
  <x:c r="D20" i="17"/>
  <x:c r="L20" i="17" s="1"/>
  <x:c r="D78" i="19" l="1"/>
  <x:c r="C62" i="18"/>
  <x:c r="C61" i="18"/>
  <x:c r="D62" i="18"/>
  <x:c r="D64" i="18" s="1"/>
  <x:c r="K24" i="18"/>
  <x:c r="H27" i="1" s="1"/>
  <x:c r="D21" i="17"/>
  <x:c r="L21" i="17" s="1"/>
  <x:c r="C64" i="18" l="1"/>
  <x:c r="H30" i="1"/>
  <x:c r="D79" i="19"/>
  <x:c r="F22" i="17"/>
  <x:c r="F24" i="17" s="1"/>
  <x:c r="D22" i="17"/>
  <x:c r="L22" i="17" s="1"/>
  <x:c r="D80" i="19" l="1"/>
  <x:c r="D81" i="19" s="1"/>
  <x:c r="C15" i="19" s="1"/>
  <x:c r="D50" i="19"/>
  <x:c r="I25" i="17" s="1"/>
  <x:c r="H32" i="1"/>
  <x:c r="K22" i="17"/>
  <x:c r="K24" i="17" s="1"/>
  <x:c r="M24" i="18"/>
  <x:c r="D23" i="17"/>
  <x:c r="D24" i="17" s="1"/>
  <x:c r="H215" i="9" l="1"/>
  <x:c r="I215" i="9" s="1"/>
  <x:c r="H188" i="1"/>
  <x:c r="G15" i="19"/>
  <x:c r="H35" i="1"/>
  <x:c r="I26" i="17"/>
  <x:c r="F26" i="17"/>
  <x:c r="H74" i="1"/>
  <x:c r="K26" i="17"/>
  <x:c r="H49" i="12" s="1"/>
  <x:c r="H75" i="12" l="1"/>
  <x:c r="I15" i="12"/>
  <x:c r="H76" i="1"/>
  <x:c r="H80" i="1"/>
  <x:c r="H309" i="1"/>
  <x:c r="H60" i="1"/>
  <x:c r="H319" i="1" l="1"/>
  <x:c r="F8" i="13" l="1"/>
  <x:c r="B58" i="13"/>
  <x:c r="F41" i="14" l="1"/>
  <x:c r="F42" i="14" s="1"/>
  <x:c r="F43" i="14" s="1"/>
  <x:c r="F44" i="14" s="1"/>
  <x:c r="F45" i="14" s="1"/>
  <x:c r="F46" i="14" s="1"/>
  <x:c r="F47" i="14" s="1"/>
  <x:c r="F48" i="14" s="1"/>
  <x:c r="F49" i="14" s="1"/>
  <x:c r="F50" i="14" s="1"/>
  <x:c r="F51" i="14" s="1"/>
  <x:c r="F52" i="14" s="1"/>
  <x:c r="F53" i="14" s="1"/>
  <x:c r="C47" i="17" l="1"/>
  <x:c r="H108" i="1" s="1"/>
  <x:c r="H159" i="1" l="1"/>
  <x:c r="H158" i="1"/>
  <x:c r="I24" i="33"/>
  <x:c r="I27" i="33" s="1"/>
  <x:c r="E16" i="5" l="1"/>
  <x:c r="G34" i="17"/>
  <x:c r="G42" i="17"/>
  <x:c r="G40" i="17"/>
  <x:c r="G43" i="17"/>
  <x:c r="G38" i="17"/>
  <x:c r="G46" i="17"/>
  <x:c r="G36" i="17"/>
  <x:c r="G35" i="17"/>
  <x:c r="G44" i="17"/>
  <x:c r="G41" i="17"/>
  <x:c r="G37" i="17"/>
  <x:c r="G45" i="17"/>
  <x:c r="G39" i="17"/>
  <x:c r="G47" i="17" l="1"/>
  <x:c r="H114" i="1" s="1"/>
  <x:c r="E42" i="5"/>
  <x:c r="E46" i="5" s="1"/>
  <x:c r="H115" i="1" l="1"/>
  <x:c r="P75" i="12" l="1"/>
  <x:c r="H24" i="33"/>
  <x:c r="E24" i="33"/>
  <x:c r="G207" i="9" s="1"/>
  <x:c r="S207" i="9" s="1"/>
  <x:c r="H157" i="1" l="1"/>
  <x:c r="H153" i="1"/>
  <x:c r="G222" i="9"/>
  <x:c r="H171" i="1" l="1"/>
  <x:c r="H162" i="1"/>
  <x:c r="G38" i="19"/>
  <x:c r="C70" i="19"/>
  <x:c r="G70" i="19" s="1"/>
  <x:c r="H173" i="1" l="1"/>
  <x:c r="H164" i="1"/>
  <x:c r="G39" i="19"/>
  <x:c r="C69" i="19"/>
  <x:c r="G69" i="19" l="1"/>
  <x:c r="G40" i="19"/>
  <x:c r="C71" i="19"/>
  <x:c r="G71" i="19" s="1"/>
  <x:c r="G41" i="19" l="1"/>
  <x:c r="G42" i="19" l="1"/>
  <x:c r="C73" i="19"/>
  <x:c r="G73" i="19" s="1"/>
  <x:c r="G72" i="19"/>
  <x:c r="G43" i="19" l="1"/>
  <x:c r="C74" i="19"/>
  <x:c r="G44" i="19" l="1"/>
  <x:c r="C75" i="19"/>
  <x:c r="G75" i="19" s="1"/>
  <x:c r="G74" i="19"/>
  <x:c r="G45" i="19" l="1"/>
  <x:c r="C76" i="19"/>
  <x:c r="G76" i="19" s="1"/>
  <x:c r="G46" i="19" l="1"/>
  <x:c r="C77" i="19"/>
  <x:c r="G77" i="19" l="1"/>
  <x:c r="C78" i="19"/>
  <x:c r="G78" i="19" s="1"/>
  <x:c r="G47" i="19"/>
  <x:c r="G48" i="19" l="1"/>
  <x:c r="C79" i="19"/>
  <x:c r="G79" i="19" s="1"/>
  <x:c r="C50" i="19"/>
  <x:c r="G25" i="17" l="1"/>
  <x:c r="H33" i="1"/>
  <x:c r="G49" i="19"/>
  <x:c r="G50" i="19" s="1"/>
  <x:c r="C80" i="19"/>
  <x:c r="H40" i="1" l="1"/>
  <x:c r="C81" i="19"/>
  <x:c r="C14" i="19" s="1"/>
  <x:c r="G80" i="19"/>
  <x:c r="H79" i="1"/>
  <x:c r="H42" i="1" l="1"/>
  <x:c r="G81" i="19"/>
  <x:c r="H214" i="9" l="1"/>
  <x:c r="I214" i="9" s="1"/>
  <x:c r="C17" i="19"/>
  <x:c r="G14" i="19"/>
  <x:c r="G17" i="19" s="1"/>
  <x:c r="H186" i="1"/>
  <x:c r="H189" i="1" l="1"/>
  <x:c r="C53" i="19"/>
  <x:c r="C57" i="19"/>
  <x:c r="D61" i="19"/>
  <x:c r="D54" i="19"/>
  <x:c r="D62" i="19"/>
  <x:c r="D63" i="19"/>
  <x:c r="D55" i="19"/>
  <x:c r="D58" i="19"/>
  <x:c r="D65" i="19"/>
  <x:c r="D59" i="19"/>
  <x:c r="D64" i="19"/>
  <x:c r="D60" i="19"/>
  <x:c r="D56" i="19"/>
  <x:c r="D57" i="19"/>
  <x:c r="H191" i="1" l="1"/>
  <x:c r="C34" i="19"/>
  <x:c r="G22" i="19"/>
  <x:c r="C54" i="19"/>
  <x:c r="G54" i="19" s="1"/>
  <x:c r="G26" i="19"/>
  <x:c r="C58" i="19"/>
  <x:c r="G58" i="19" s="1"/>
  <x:c r="G23" i="19"/>
  <x:c r="C55" i="19"/>
  <x:c r="G55" i="19" s="1"/>
  <x:c r="G32" i="19"/>
  <x:c r="C64" i="19"/>
  <x:c r="G64" i="19" s="1"/>
  <x:c r="G31" i="19"/>
  <x:c r="C63" i="19"/>
  <x:c r="G63" i="19" s="1"/>
  <x:c r="G27" i="19"/>
  <x:c r="C59" i="19"/>
  <x:c r="G59" i="19" s="1"/>
  <x:c r="G33" i="19"/>
  <x:c r="C65" i="19"/>
  <x:c r="G65" i="19" s="1"/>
  <x:c r="G28" i="19"/>
  <x:c r="C60" i="19"/>
  <x:c r="G60" i="19" s="1"/>
  <x:c r="G24" i="19"/>
  <x:c r="C56" i="19"/>
  <x:c r="G56" i="19" s="1"/>
  <x:c r="G57" i="19"/>
  <x:c r="G30" i="19"/>
  <x:c r="C62" i="19"/>
  <x:c r="G62" i="19" s="1"/>
  <x:c r="G29" i="19"/>
  <x:c r="C61" i="19"/>
  <x:c r="G61" i="19" s="1"/>
  <x:c r="G25" i="19"/>
  <x:c r="D53" i="19"/>
  <x:c r="D66" i="19" s="1"/>
  <x:c r="D34" i="19"/>
  <x:c r="G21" i="19"/>
  <x:c r="H200" i="1" l="1"/>
  <x:c r="I22" i="12"/>
  <x:c r="I23" i="12" s="1"/>
  <x:c r="L23" i="12" s="1"/>
  <x:c r="G34" i="19"/>
  <x:c r="D25" i="17" s="1"/>
  <x:c r="L25" i="17" s="1"/>
  <x:c r="C66" i="19"/>
  <x:c r="G53" i="19"/>
  <x:c r="G66" i="19" s="1"/>
  <x:c r="H286" i="1" l="1"/>
  <x:c r="D26" i="17"/>
  <x:c r="H61" i="1"/>
  <x:c r="H64" i="1" l="1"/>
  <x:c r="H66" i="1" l="1"/>
  <x:c r="H70" i="1" l="1"/>
  <x:c r="H44" i="1" l="1"/>
  <x:c r="H45" i="1" l="1"/>
  <x:c r="E56" i="54" l="1"/>
  <x:c r="F31" i="5"/>
  <x:c r="G31" i="5" s="1"/>
  <x:c r="W124" i="9"/>
  <x:c r="X124" i="9" s="1"/>
  <x:c r="AC124" i="9" s="1"/>
  <x:c r="W134" i="9"/>
  <x:c r="X134" i="9" s="1"/>
  <x:c r="AC134" i="9" s="1"/>
  <x:c r="W132" i="9"/>
  <x:c r="X132" i="9" s="1"/>
  <x:c r="AC132" i="9" s="1"/>
  <x:c r="W118" i="9"/>
  <x:c r="X118" i="9" s="1"/>
  <x:c r="W121" i="9"/>
  <x:c r="X121" i="9" s="1"/>
  <x:c r="AC121" i="9" s="1"/>
  <x:c r="W123" i="9"/>
  <x:c r="X123" i="9" s="1"/>
  <x:c r="AC123" i="9" s="1"/>
  <x:c r="W130" i="9"/>
  <x:c r="X130" i="9" s="1"/>
  <x:c r="AC130" i="9" s="1"/>
  <x:c r="W122" i="9"/>
  <x:c r="X122" i="9" s="1"/>
  <x:c r="AC122" i="9" s="1"/>
  <x:c r="W133" i="9"/>
  <x:c r="X133" i="9" s="1"/>
  <x:c r="AC133" i="9" s="1"/>
  <x:c r="W135" i="9"/>
  <x:c r="X135" i="9" s="1"/>
  <x:c r="AC135" i="9" s="1"/>
  <x:c r="W136" i="9"/>
  <x:c r="X136" i="9" s="1"/>
  <x:c r="AC136" i="9" s="1"/>
  <x:c r="W119" i="9"/>
  <x:c r="X119" i="9" s="1"/>
  <x:c r="AC119" i="9" s="1"/>
  <x:c r="W120" i="9"/>
  <x:c r="X120" i="9" s="1"/>
  <x:c r="AC120" i="9" s="1"/>
  <x:c r="W131" i="9"/>
  <x:c r="X131" i="9" s="1"/>
  <x:c r="AC131" i="9" s="1"/>
  <x:c r="H148" i="9"/>
  <x:c r="G152" i="9" s="1"/>
  <x:c r="H174" i="1"/>
  <x:c r="W129" i="9"/>
  <x:c r="X129" i="9" s="1"/>
  <x:c r="AC129" i="9" s="1"/>
  <x:c r="W125" i="9"/>
  <x:c r="X125" i="9" s="1"/>
  <x:c r="AC125" i="9" s="1"/>
  <x:c r="H26" i="33"/>
  <x:c r="H27" i="33" s="1"/>
  <x:c r="J28" i="33" s="1"/>
  <x:c r="F16" i="5"/>
  <x:c r="G16" i="5" s="1"/>
  <x:c r="W126" i="9"/>
  <x:c r="X126" i="9" s="1"/>
  <x:c r="AC126" i="9" s="1"/>
  <x:c r="H165" i="49"/>
  <x:c r="H168" i="49" s="1"/>
  <x:c r="W128" i="9"/>
  <x:c r="X128" i="9" s="1"/>
  <x:c r="AC128" i="9" s="1"/>
  <x:c r="H238" i="49"/>
  <x:c r="W127" i="9"/>
  <x:c r="X127" i="9" s="1"/>
  <x:c r="AC127" i="9" s="1"/>
  <x:c r="H212" i="49"/>
  <x:c r="H215" i="49" s="1"/>
  <x:c r="H71" i="49"/>
  <x:c r="H74" i="49" s="1"/>
  <x:c r="H141" i="49"/>
  <x:c r="H144" i="49" s="1"/>
  <x:c r="H98" i="49"/>
  <x:c r="H101" i="49" s="1"/>
  <x:c r="E101" i="49" l="1"/>
  <x:c r="N27" i="48"/>
  <x:c r="H98" i="50"/>
  <x:c r="H101" i="50" s="1"/>
  <x:c r="E101" i="50" s="1"/>
  <x:c r="H312" i="50"/>
  <x:c r="H315" i="50" s="1"/>
  <x:c r="E315" i="50" s="1"/>
  <x:c r="H238" i="50"/>
  <x:c r="H241" i="50" s="1"/>
  <x:c r="E241" i="50" s="1"/>
  <x:c r="H165" i="50"/>
  <x:c r="H168" i="50" s="1"/>
  <x:c r="H141" i="50"/>
  <x:c r="H144" i="50" s="1"/>
  <x:c r="H212" i="50"/>
  <x:c r="H215" i="50" s="1"/>
  <x:c r="H285" i="50"/>
  <x:c r="H288" i="50" s="1"/>
  <x:c r="H74" i="50"/>
  <x:c r="G21" i="7"/>
  <x:c r="E168" i="49"/>
  <x:c r="O94" i="48"/>
  <x:c r="H13" i="49"/>
  <x:c r="E13" i="49" s="1"/>
  <x:c r="R104" i="48" s="1"/>
  <x:c r="E144" i="49"/>
  <x:c r="AC118" i="9"/>
  <x:c r="AC138" i="9" s="1"/>
  <x:c r="H111" i="1" s="1"/>
  <x:c r="X138" i="9"/>
  <x:c r="E215" i="49"/>
  <x:c r="H14" i="49"/>
  <x:c r="E14" i="49" s="1"/>
  <x:c r="R139" i="48" s="1"/>
  <x:c r="H241" i="49"/>
  <x:c r="E241" i="49" s="1"/>
  <x:c r="H285" i="49"/>
  <x:c r="H175" i="1"/>
  <x:c r="G33" i="5"/>
  <x:c r="H204" i="1" s="1"/>
  <x:c r="H11" i="49"/>
  <x:c r="E74" i="49"/>
  <x:c r="E23" i="54" a="1"/>
  <x:c r="E23" i="54" s="1"/>
  <x:c r="E24" i="54" s="1"/>
  <x:c r="E26" i="54" s="1"/>
  <x:c r="E38" i="54" s="1"/>
  <x:c r="E39" i="54" s="1"/>
  <x:c r="G23" i="54" a="1"/>
  <x:c r="G23" i="54" s="1"/>
  <x:c r="G24" i="54" s="1"/>
  <x:c r="G26" i="54" s="1"/>
  <x:c r="G38" i="54" s="1"/>
  <x:c r="G39" i="54" s="1"/>
  <x:c r="K23" i="54" a="1"/>
  <x:c r="K23" i="54" s="1"/>
  <x:c r="K24" i="54" s="1"/>
  <x:c r="K26" i="54" s="1"/>
  <x:c r="K38" i="54" s="1"/>
  <x:c r="K39" i="54" s="1"/>
  <x:c r="M23" i="54" a="1"/>
  <x:c r="M23" i="54" s="1"/>
  <x:c r="M24" i="54" s="1"/>
  <x:c r="M26" i="54" s="1"/>
  <x:c r="M38" i="54" s="1"/>
  <x:c r="M39" i="54" s="1"/>
  <x:c r="I23" i="54" a="1"/>
  <x:c r="I23" i="54" s="1"/>
  <x:c r="I24" i="54" s="1"/>
  <x:c r="I26" i="54" s="1"/>
  <x:c r="I38" i="54" s="1"/>
  <x:c r="I39" i="54" s="1"/>
  <x:c r="E63" i="18"/>
  <x:c r="N24" i="48" l="1"/>
  <x:c r="N23" i="48"/>
  <x:c r="Q23" i="48" s="1"/>
  <x:c r="N26" i="48"/>
  <x:c r="N22" i="48"/>
  <x:c r="Q22" i="48" s="1"/>
  <x:c r="N18" i="48"/>
  <x:c r="O18" i="48" s="1"/>
  <x:c r="P18" i="48" s="1"/>
  <x:c r="N21" i="48"/>
  <x:c r="Q21" i="48" s="1"/>
  <x:c r="N19" i="48"/>
  <x:c r="O19" i="48" s="1"/>
  <x:c r="P19" i="48" s="1"/>
  <x:c r="N16" i="48"/>
  <x:c r="N25" i="48"/>
  <x:c r="N20" i="48"/>
  <x:c r="O20" i="48" s="1"/>
  <x:c r="P20" i="48" s="1"/>
  <x:c r="R82" i="48"/>
  <x:c r="L82" i="48"/>
  <x:c r="N17" i="48"/>
  <x:c r="Q17" i="48" s="1"/>
  <x:c r="O27" i="48"/>
  <x:c r="P27" i="48" s="1"/>
  <x:c r="Q27" i="48"/>
  <x:c r="Q24" i="48"/>
  <x:c r="O24" i="48"/>
  <x:c r="P24" i="48" s="1"/>
  <x:c r="O23" i="48"/>
  <x:c r="P23" i="48" s="1"/>
  <x:c r="Q26" i="48"/>
  <x:c r="O26" i="48"/>
  <x:c r="P26" i="48" s="1"/>
  <x:c r="Q25" i="48"/>
  <x:c r="O25" i="48"/>
  <x:c r="P25" i="48" s="1"/>
  <x:c r="H11" i="50"/>
  <x:c r="E11" i="50" s="1"/>
  <x:c r="R30" i="48" s="1"/>
  <x:c r="E74" i="50"/>
  <x:c r="H15" i="50"/>
  <x:c r="E15" i="50" s="1"/>
  <x:c r="E288" i="50"/>
  <x:c r="E144" i="50"/>
  <x:c r="H13" i="50"/>
  <x:c r="H14" i="50"/>
  <x:c r="E14" i="50" s="1"/>
  <x:c r="E215" i="50"/>
  <x:c r="E168" i="50"/>
  <x:c r="O93" i="48"/>
  <x:c r="O96" i="48"/>
  <x:c r="O92" i="48"/>
  <x:c r="O89" i="48"/>
  <x:c r="O95" i="48"/>
  <x:c r="O91" i="48"/>
  <x:c r="O88" i="48"/>
  <x:c r="R141" i="48"/>
  <x:c r="L141" i="48"/>
  <x:c r="Q88" i="48"/>
  <x:c r="K88" i="48"/>
  <x:c r="Q96" i="48"/>
  <x:c r="K96" i="48"/>
  <x:c r="Q93" i="48"/>
  <x:c r="K93" i="48"/>
  <x:c r="Q90" i="48"/>
  <x:c r="K90" i="48"/>
  <x:c r="Q89" i="48"/>
  <x:c r="K89" i="48"/>
  <x:c r="N98" i="48"/>
  <x:c r="J98" i="48"/>
  <x:c r="Q86" i="48"/>
  <x:c r="K86" i="48"/>
  <x:c r="Q94" i="48"/>
  <x:c r="K94" i="48"/>
  <x:c r="P94" i="48" s="1"/>
  <x:c r="Q87" i="48"/>
  <x:c r="K87" i="48"/>
  <x:c r="Q97" i="48"/>
  <x:c r="K97" i="48"/>
  <x:c r="O90" i="48"/>
  <x:c r="P90" i="48" s="1"/>
  <x:c r="R106" i="48"/>
  <x:c r="L106" i="48"/>
  <x:c r="Q91" i="48"/>
  <x:c r="K91" i="48"/>
  <x:c r="O87" i="48"/>
  <x:c r="Q92" i="48"/>
  <x:c r="K92" i="48"/>
  <x:c r="P92" i="48" s="1"/>
  <x:c r="Q95" i="48"/>
  <x:c r="K95" i="48"/>
  <x:c r="O97" i="48"/>
  <x:c r="E41" i="54"/>
  <x:c r="D23" i="7" s="1"/>
  <x:c r="G23" i="7" s="1"/>
  <x:c r="G25" i="7" s="1"/>
  <x:c r="H302" i="1" s="1"/>
  <x:c r="H312" i="49"/>
  <x:c r="H315" i="49" s="1"/>
  <x:c r="E315" i="49" s="1"/>
  <x:c r="H261" i="1" s="1"/>
  <x:c r="H288" i="49"/>
  <x:c r="E11" i="49"/>
  <x:c r="L34" i="48" s="1"/>
  <x:c r="H206" i="1"/>
  <x:c r="H177" i="1"/>
  <x:c r="J30" i="33"/>
  <x:c r="J31" i="33" s="1"/>
  <x:c r="E64" i="18"/>
  <x:c r="G23" i="17"/>
  <x:c r="E44" i="18"/>
  <x:c r="Q20" i="48" l="1"/>
  <x:c r="Q18" i="48"/>
  <x:c r="O22" i="48"/>
  <x:c r="P22" i="48" s="1"/>
  <x:c r="O17" i="48"/>
  <x:c r="P17" i="48" s="1"/>
  <x:c r="Q19" i="48"/>
  <x:c r="O21" i="48"/>
  <x:c r="P21" i="48" s="1"/>
  <x:c r="N28" i="48"/>
  <x:c r="Q16" i="48"/>
  <x:c r="O16" i="48"/>
  <x:c r="P16" i="48" s="1"/>
  <x:c r="R135" i="48"/>
  <x:c r="R137" i="48" s="1"/>
  <x:c r="R143" i="48" s="1"/>
  <x:c r="R145" i="48" s="1"/>
  <x:c r="H97" i="1" s="1"/>
  <x:c r="L135" i="48"/>
  <x:c r="L137" i="48" s="1"/>
  <x:c r="L143" i="48" s="1"/>
  <x:c r="L145" i="48" s="1"/>
  <x:c r="P89" i="48"/>
  <x:c r="P88" i="48"/>
  <x:c r="L36" i="48"/>
  <x:c r="R34" i="48"/>
  <x:c r="R36" i="48" s="1"/>
  <x:c r="H17" i="50"/>
  <x:c r="E13" i="50"/>
  <x:c r="R32" i="48"/>
  <x:c r="L32" i="48"/>
  <x:c r="P96" i="48"/>
  <x:c r="P93" i="48"/>
  <x:c r="P91" i="48"/>
  <x:c r="P95" i="48"/>
  <x:c r="P97" i="48"/>
  <x:c r="P87" i="48"/>
  <x:c r="P86" i="48"/>
  <x:c r="K98" i="48"/>
  <x:c r="L86" i="48"/>
  <x:c r="L87" i="48" s="1"/>
  <x:c r="L88" i="48" s="1"/>
  <x:c r="L89" i="48" s="1"/>
  <x:c r="L90" i="48" s="1"/>
  <x:c r="L91" i="48" s="1"/>
  <x:c r="L92" i="48" s="1"/>
  <x:c r="L93" i="48" s="1"/>
  <x:c r="L94" i="48" s="1"/>
  <x:c r="L95" i="48" s="1"/>
  <x:c r="L96" i="48" s="1"/>
  <x:c r="L97" i="48" s="1"/>
  <x:c r="L109" i="48" s="1"/>
  <x:c r="Q98" i="48"/>
  <x:c r="O98" i="48"/>
  <x:c r="D25" i="7"/>
  <x:c r="D33" i="7" s="1"/>
  <x:c r="I26" i="12"/>
  <x:c r="I27" i="12" s="1"/>
  <x:c r="L27" i="12" s="1"/>
  <x:c r="H287" i="1"/>
  <x:c r="I29" i="12"/>
  <x:c r="I30" i="12" s="1"/>
  <x:c r="L30" i="12" s="1"/>
  <x:c r="H126" i="1"/>
  <x:c r="H285" i="1"/>
  <x:c r="I18" i="12"/>
  <x:c r="I19" i="12" s="1"/>
  <x:c r="L19" i="12" s="1"/>
  <x:c r="E288" i="49"/>
  <x:c r="H15" i="49"/>
  <x:c r="H263" i="1"/>
  <x:c r="I64" i="8"/>
  <x:c r="I66" i="8" s="1"/>
  <x:c r="G24" i="17"/>
  <x:c r="L23" i="17"/>
  <x:c r="L24" i="17" s="1"/>
  <x:c r="L26" i="17" s="1"/>
  <x:c r="Q28" i="48" l="1"/>
  <x:c r="O28" i="48"/>
  <x:c r="L102" i="48"/>
  <x:c r="L108" i="48" s="1"/>
  <x:c r="L100" i="48"/>
  <x:c r="R100" i="48"/>
  <x:c r="R102" i="48" s="1"/>
  <x:c r="R108" i="48" s="1"/>
  <x:c r="L38" i="48"/>
  <x:c r="L40" i="48" s="1"/>
  <x:c r="R16" i="48"/>
  <x:c r="R17" i="48" s="1"/>
  <x:c r="R18" i="48" s="1"/>
  <x:c r="R19" i="48" s="1"/>
  <x:c r="R20" i="48" s="1"/>
  <x:c r="R21" i="48" s="1"/>
  <x:c r="R22" i="48" s="1"/>
  <x:c r="R23" i="48" s="1"/>
  <x:c r="R24" i="48" s="1"/>
  <x:c r="R25" i="48" s="1"/>
  <x:c r="R26" i="48" s="1"/>
  <x:c r="R27" i="48" s="1"/>
  <x:c r="R39" i="48" s="1"/>
  <x:c r="P28" i="48"/>
  <x:c r="R38" i="48"/>
  <x:c r="E17" i="50"/>
  <x:c r="L110" i="48"/>
  <x:c r="D37" i="7"/>
  <x:c r="L98" i="48"/>
  <x:c r="P98" i="48"/>
  <x:c r="R86" i="48"/>
  <x:c r="R87" i="48" s="1"/>
  <x:c r="R88" i="48" s="1"/>
  <x:c r="R89" i="48" s="1"/>
  <x:c r="R90" i="48" s="1"/>
  <x:c r="R91" i="48" s="1"/>
  <x:c r="R92" i="48" s="1"/>
  <x:c r="R93" i="48" s="1"/>
  <x:c r="R94" i="48" s="1"/>
  <x:c r="R95" i="48" s="1"/>
  <x:c r="R96" i="48" s="1"/>
  <x:c r="R97" i="48" s="1"/>
  <x:c r="R109" i="48" s="1"/>
  <x:c r="L32" i="12"/>
  <x:c r="E15" i="49"/>
  <x:c r="E17" i="49" s="1"/>
  <x:c r="H17" i="49"/>
  <x:c r="H128" i="1"/>
  <x:c r="G26" i="17"/>
  <x:c r="H78" i="1"/>
  <x:c r="R110" i="48" l="1"/>
  <x:c r="R40" i="48"/>
  <x:c r="H94" i="1" s="1"/>
  <x:c r="H96" i="1"/>
  <x:c r="F55" i="12"/>
  <x:c r="G55" i="12" s="1"/>
  <x:c r="F49" i="12"/>
  <x:c r="G49" i="12" s="1"/>
  <x:c r="F58" i="12"/>
  <x:c r="G58" i="12" s="1"/>
  <x:c r="F50" i="12"/>
  <x:c r="G50" i="12" s="1"/>
  <x:c r="F57" i="12"/>
  <x:c r="G57" i="12" s="1"/>
  <x:c r="F53" i="12"/>
  <x:c r="G53" i="12" s="1"/>
  <x:c r="F56" i="12"/>
  <x:c r="G56" i="12" s="1"/>
  <x:c r="F54" i="12"/>
  <x:c r="G54" i="12" s="1"/>
  <x:c r="F52" i="12"/>
  <x:c r="G52" i="12" s="1"/>
  <x:c r="F59" i="12"/>
  <x:c r="G59" i="12" s="1"/>
  <x:c r="F60" i="12"/>
  <x:c r="G60" i="12" s="1"/>
  <x:c r="F51" i="12"/>
  <x:c r="G51" i="12" s="1"/>
  <x:c r="H83" i="1"/>
  <x:c r="H99" i="1" l="1"/>
  <x:c r="G75" i="12"/>
  <x:c r="H85" i="1"/>
  <x:c r="H106" i="1" l="1"/>
  <x:c r="H87" i="1"/>
  <x:c r="H135" i="1" l="1"/>
  <x:c r="H89" i="1"/>
  <x:c r="H282" i="1" l="1"/>
  <x:c r="H137" i="1"/>
  <x:c r="H281" i="1"/>
  <x:c r="H47" i="1"/>
  <x:c r="H248" i="1" l="1"/>
  <x:c r="H48" i="1"/>
  <x:c r="I12" i="8"/>
  <x:c r="I51" i="8" s="1"/>
  <x:c r="I77" i="8" s="1"/>
  <x:c r="I79" i="8" s="1"/>
  <x:c r="I6" i="8" s="1"/>
  <x:c r="H317" i="1" s="1"/>
  <x:c r="H283" i="1"/>
  <x:c r="H288" i="1" l="1"/>
  <x:c r="H274" i="1"/>
  <x:c r="I39" i="12" l="1"/>
  <x:c r="I40" i="12" s="1"/>
  <x:c r="H276" i="1"/>
  <x:c r="L40" i="12" l="1"/>
  <x:c r="H289" i="1"/>
  <x:c r="H291" i="1" l="1"/>
  <x:c r="I35" i="12"/>
  <x:c r="I36" i="12" s="1"/>
  <x:c r="L36" i="12" l="1"/>
  <x:c r="L42" i="12" s="1"/>
  <x:c r="I42" i="12"/>
  <x:c r="H298" i="1"/>
  <x:c r="H299" i="1" l="1"/>
  <x:c r="I49" i="12"/>
  <x:c r="J49" i="12" s="1"/>
  <x:c r="I51" i="12"/>
  <x:c r="J51" i="12" s="1"/>
  <x:c r="L51" i="12" s="1"/>
  <x:c r="O51" i="12" s="1"/>
  <x:c r="Q51" i="12" s="1"/>
  <x:c r="I53" i="12"/>
  <x:c r="J53" i="12" s="1"/>
  <x:c r="L53" i="12" s="1"/>
  <x:c r="I58" i="12"/>
  <x:c r="J58" i="12" s="1"/>
  <x:c r="L58" i="12" s="1"/>
  <x:c r="O58" i="12" s="1"/>
  <x:c r="Q58" i="12" s="1"/>
  <x:c r="I57" i="12"/>
  <x:c r="J57" i="12" s="1"/>
  <x:c r="L57" i="12" s="1"/>
  <x:c r="O57" i="12" s="1"/>
  <x:c r="Q57" i="12" s="1"/>
  <x:c r="I55" i="12"/>
  <x:c r="J55" i="12" s="1"/>
  <x:c r="L55" i="12" s="1"/>
  <x:c r="I52" i="12"/>
  <x:c r="J52" i="12" s="1"/>
  <x:c r="L52" i="12" s="1"/>
  <x:c r="O52" i="12" s="1"/>
  <x:c r="Q52" i="12" s="1"/>
  <x:c r="I56" i="12"/>
  <x:c r="J56" i="12" s="1"/>
  <x:c r="L56" i="12" s="1"/>
  <x:c r="O56" i="12" s="1"/>
  <x:c r="Q56" i="12" s="1"/>
  <x:c r="I54" i="12"/>
  <x:c r="J54" i="12" s="1"/>
  <x:c r="L54" i="12" s="1"/>
  <x:c r="I59" i="12"/>
  <x:c r="J59" i="12" s="1"/>
  <x:c r="L59" i="12" s="1"/>
  <x:c r="O59" i="12" s="1"/>
  <x:c r="Q59" i="12" s="1"/>
  <x:c r="I60" i="12"/>
  <x:c r="J60" i="12" s="1"/>
  <x:c r="L60" i="12" s="1"/>
  <x:c r="O60" i="12" s="1"/>
  <x:c r="Q60" i="12" s="1"/>
  <x:c r="I50" i="12"/>
  <x:c r="J50" i="12" s="1"/>
  <x:c r="L50" i="12" s="1"/>
  <x:c r="L49" i="12" l="1"/>
  <x:c r="J75" i="12"/>
  <x:c r="H305" i="1"/>
  <x:c r="H316" i="1" l="1"/>
  <x:c r="H323" i="1"/>
  <x:c r="H308" i="1"/>
  <x:c r="O49" i="12"/>
  <x:c r="Q49" i="12" s="1"/>
  <x:c r="L75" i="12"/>
  <x:c r="H312" i="1" l="1"/>
  <x:c r="H310" i="1"/>
  <x:c r="H311" i="1"/>
  <x:c r="H318" i="1"/>
  <x:c r="H320" i="1" l="1"/>
  <x:c r="H321" i="1"/>
  <x:c r="M9" i="55"/>
  <x:c r="M15" i="55"/>
  <x:c r="I26" i="55" l="1"/>
  <x:c r="AC26" i="55"/>
  <x:c r="M26" i="55"/>
  <x:c r="Y26" i="55"/>
  <x:c r="AO26" i="55"/>
  <x:c r="Q26" i="55"/>
  <x:c r="AS26" i="55"/>
  <x:c r="AG26" i="55"/>
  <x:c r="AK26" i="55"/>
  <x:c r="E26" i="55"/>
  <x:c r="U26" i="55"/>
  <x:c r="M10" i="55"/>
  <x:c r="M11" i="55" s="1"/>
  <x:c r="AV63" i="55" l="1"/>
  <x:c r="AV65" i="55"/>
  <x:c r="AV67" i="55"/>
  <x:c r="AV69" i="55"/>
  <x:c r="AV71" i="55"/>
  <x:c r="T67" i="55"/>
  <x:c r="T65" i="55"/>
  <x:c r="T69" i="55"/>
  <x:c r="T71" i="55"/>
  <x:c r="T63" i="55"/>
  <x:c r="AR69" i="55"/>
  <x:c r="AR63" i="55"/>
  <x:c r="AR71" i="55"/>
  <x:c r="AR65" i="55"/>
  <x:c r="AR67" i="55"/>
  <x:c r="AB63" i="55"/>
  <x:c r="AB65" i="55"/>
  <x:c r="AB67" i="55"/>
  <x:c r="AB69" i="55"/>
  <x:c r="AB71" i="55"/>
  <x:c r="X71" i="55"/>
  <x:c r="X65" i="55"/>
  <x:c r="X67" i="55"/>
  <x:c r="X63" i="55"/>
  <x:c r="X69" i="55"/>
  <x:c r="P69" i="55"/>
  <x:c r="P65" i="55"/>
  <x:c r="P63" i="55"/>
  <x:c r="P67" i="55"/>
  <x:c r="P71" i="55"/>
  <x:c r="Q27" i="55"/>
  <x:c r="U27" i="55"/>
  <x:c r="AK27" i="55"/>
  <x:c r="M27" i="55"/>
  <x:c r="AC27" i="55"/>
  <x:c r="AG27" i="55"/>
  <x:c r="AO27" i="55"/>
  <x:c r="AS27" i="55"/>
  <x:c r="I27" i="55"/>
  <x:c r="E27" i="55"/>
  <x:c r="Y27" i="55"/>
  <x:c r="H65" i="55"/>
  <x:c r="H63" i="55"/>
  <x:c r="H71" i="55"/>
  <x:c r="H67" i="55"/>
  <x:c r="H69" i="55"/>
  <x:c r="AF69" i="55"/>
  <x:c r="AF71" i="55"/>
  <x:c r="AF65" i="55"/>
  <x:c r="AF67" i="55"/>
  <x:c r="AF63" i="55"/>
  <x:c r="AJ71" i="55"/>
  <x:c r="AJ63" i="55"/>
  <x:c r="AJ67" i="55"/>
  <x:c r="AJ65" i="55"/>
  <x:c r="AJ69" i="55"/>
  <x:c r="AN71" i="55"/>
  <x:c r="AN67" i="55"/>
  <x:c r="AN63" i="55"/>
  <x:c r="AN69" i="55"/>
  <x:c r="AN65" i="55"/>
  <x:c r="L67" i="55"/>
  <x:c r="L69" i="55"/>
  <x:c r="L71" i="55"/>
  <x:c r="L63" i="55"/>
  <x:c r="L65" i="55"/>
  <x:c r="H70" i="55" l="1"/>
  <x:c r="H68" i="55"/>
  <x:c r="H66" i="55"/>
  <x:c r="H64" i="55"/>
  <x:c r="N50" i="12" s="1"/>
  <x:c r="H72" i="55"/>
  <x:c r="AW71" i="55"/>
  <x:c r="AY71" i="55" s="1"/>
  <x:c r="AV64" i="55"/>
  <x:c r="AV70" i="55"/>
  <x:c r="AV68" i="55"/>
  <x:c r="AV72" i="55"/>
  <x:c r="AV66" i="55"/>
  <x:c r="T64" i="55"/>
  <x:c r="N53" i="12" s="1"/>
  <x:c r="T66" i="55"/>
  <x:c r="T70" i="55"/>
  <x:c r="T68" i="55"/>
  <x:c r="T72" i="55"/>
  <x:c r="AW69" i="55"/>
  <x:c r="AY69" i="55" s="1"/>
  <x:c r="AW63" i="55"/>
  <x:c r="AY63" i="55" s="1"/>
  <x:c r="AR72" i="55"/>
  <x:c r="AR66" i="55"/>
  <x:c r="AR68" i="55"/>
  <x:c r="AR64" i="55"/>
  <x:c r="AR70" i="55"/>
  <x:c r="AJ66" i="55"/>
  <x:c r="AJ68" i="55"/>
  <x:c r="AJ70" i="55"/>
  <x:c r="AJ64" i="55"/>
  <x:c r="AJ72" i="55"/>
  <x:c r="G26" i="55"/>
  <x:c r="L64" i="55"/>
  <x:c r="L66" i="55"/>
  <x:c r="L70" i="55"/>
  <x:c r="L68" i="55"/>
  <x:c r="L72" i="55"/>
  <x:c r="AW67" i="55"/>
  <x:c r="AY67" i="55" s="1"/>
  <x:c r="AF72" i="55"/>
  <x:c r="AF70" i="55"/>
  <x:c r="AF68" i="55"/>
  <x:c r="AF64" i="55"/>
  <x:c r="AF66" i="55"/>
  <x:c r="X64" i="55"/>
  <x:c r="N54" i="12" s="1"/>
  <x:c r="X68" i="55"/>
  <x:c r="X72" i="55"/>
  <x:c r="X70" i="55"/>
  <x:c r="X66" i="55"/>
  <x:c r="AW65" i="55"/>
  <x:c r="AY65" i="55" s="1"/>
  <x:c r="P66" i="55"/>
  <x:c r="P68" i="55"/>
  <x:c r="P70" i="55"/>
  <x:c r="P72" i="55"/>
  <x:c r="P64" i="55"/>
  <x:c r="AB64" i="55"/>
  <x:c r="N55" i="12" s="1"/>
  <x:c r="AB70" i="55"/>
  <x:c r="AB66" i="55"/>
  <x:c r="AB68" i="55"/>
  <x:c r="AB72" i="55"/>
  <x:c r="AN64" i="55"/>
  <x:c r="AN66" i="55"/>
  <x:c r="AN68" i="55"/>
  <x:c r="AN70" i="55"/>
  <x:c r="AN72" i="55"/>
  <x:c r="AW64" i="55" l="1"/>
  <x:c r="AX64" i="55" s="1"/>
  <x:c r="AZ64" i="55" s="1"/>
  <x:c r="O55" i="12"/>
  <x:c r="Q55" i="12" s="1"/>
  <x:c r="N75" i="12"/>
  <x:c r="AW72" i="55"/>
  <x:c r="AX72" i="55" s="1"/>
  <x:c r="AW70" i="55"/>
  <x:c r="AX70" i="55" s="1"/>
  <x:c r="AW66" i="55"/>
  <x:c r="AX66" i="55" s="1"/>
  <x:c r="AZ66" i="55" s="1"/>
  <x:c r="AW68" i="55"/>
  <x:c r="AX68" i="55" s="1"/>
  <x:c r="AZ68" i="55" s="1"/>
  <x:c r="O53" i="12"/>
  <x:c r="Q53" i="12" s="1"/>
  <x:c r="O54" i="12"/>
  <x:c r="Q54" i="12" s="1"/>
  <x:c r="AY75" i="55"/>
  <x:c r="AX75" i="55" l="1"/>
  <x:c r="H325" i="1"/>
  <x:c r="O50" i="12"/>
  <x:c r="D42" i="13" l="1"/>
  <x:c r="C74" i="13" s="1"/>
  <x:c r="E74" i="13" s="1"/>
  <x:c r="Q50" i="12"/>
  <x:c r="Q75" i="12" s="1"/>
  <x:c r="O75" i="12"/>
  <x:c r="D53" i="14" l="1"/>
  <x:c r="G53" i="14" s="1"/>
  <x:c r="E25" i="13"/>
  <x:c r="F25" i="13" s="1"/>
  <x:c r="E24" i="13"/>
  <x:c r="F24" i="13" s="1"/>
  <x:c r="E21" i="13"/>
  <x:c r="F21" i="13" s="1"/>
  <x:c r="E19" i="13"/>
  <x:c r="F19" i="13" s="1"/>
  <x:c r="E18" i="13"/>
  <x:c r="F18" i="13" s="1"/>
  <x:c r="E22" i="13"/>
  <x:c r="F22" i="13" s="1"/>
  <x:c r="E20" i="13"/>
  <x:c r="F20" i="13" s="1"/>
  <x:c r="E17" i="13"/>
  <x:c r="F17" i="13" s="1"/>
  <x:c r="E23" i="13"/>
  <x:c r="F23" i="13" s="1"/>
  <x:c r="E16" i="13"/>
  <x:c r="F16" i="13" s="1"/>
  <x:c r="E15" i="13"/>
  <x:c r="F15" i="13" s="1"/>
  <x:c r="E14" i="13"/>
  <x:c r="D60" i="13" l="1"/>
  <x:c r="G25" i="13"/>
  <x:c r="H25" i="13" s="1"/>
  <x:c r="D52" i="14" s="1"/>
  <x:c r="G52" i="14" s="1"/>
  <x:c r="J25" i="13" s="1"/>
  <x:c r="K25" i="13" s="1"/>
  <x:c r="G24" i="13"/>
  <x:c r="H24" i="13" s="1"/>
  <x:c r="D51" i="14" s="1"/>
  <x:c r="G51" i="14" s="1"/>
  <x:c r="J24" i="13" s="1"/>
  <x:c r="G19" i="13"/>
  <x:c r="H19" i="13" s="1"/>
  <x:c r="D46" i="14" s="1"/>
  <x:c r="G46" i="14" s="1"/>
  <x:c r="J19" i="13" s="1"/>
  <x:c r="K19" i="13" s="1"/>
  <x:c r="G21" i="13"/>
  <x:c r="H21" i="13" s="1"/>
  <x:c r="D48" i="14" s="1"/>
  <x:c r="G48" i="14" s="1"/>
  <x:c r="J21" i="13" s="1"/>
  <x:c r="K21" i="13" s="1"/>
  <x:c r="G15" i="13"/>
  <x:c r="H15" i="13" s="1"/>
  <x:c r="D42" i="14" s="1"/>
  <x:c r="G42" i="14" s="1"/>
  <x:c r="J15" i="13" s="1"/>
  <x:c r="K15" i="13" s="1"/>
  <x:c r="E42" i="13"/>
  <x:c r="F14" i="13"/>
  <x:c r="F42" i="13" s="1"/>
  <x:c r="G18" i="13"/>
  <x:c r="H18" i="13" s="1"/>
  <x:c r="D45" i="14" s="1"/>
  <x:c r="G45" i="14" s="1"/>
  <x:c r="J18" i="13" s="1"/>
  <x:c r="K18" i="13" s="1"/>
  <x:c r="G16" i="13"/>
  <x:c r="H16" i="13" s="1"/>
  <x:c r="D43" i="14" s="1"/>
  <x:c r="G43" i="14" s="1"/>
  <x:c r="J16" i="13" s="1"/>
  <x:c r="K16" i="13" s="1"/>
  <x:c r="G23" i="13"/>
  <x:c r="H23" i="13" s="1"/>
  <x:c r="D50" i="14" s="1"/>
  <x:c r="G50" i="14" s="1"/>
  <x:c r="J23" i="13" s="1"/>
  <x:c r="K23" i="13" s="1"/>
  <x:c r="G20" i="13"/>
  <x:c r="H20" i="13" s="1"/>
  <x:c r="D47" i="14" s="1"/>
  <x:c r="G47" i="14" s="1"/>
  <x:c r="J20" i="13" s="1"/>
  <x:c r="K20" i="13" s="1"/>
  <x:c r="G17" i="13"/>
  <x:c r="H17" i="13" s="1"/>
  <x:c r="D44" i="14" s="1"/>
  <x:c r="G44" i="14" s="1"/>
  <x:c r="J17" i="13" s="1"/>
  <x:c r="K17" i="13" s="1"/>
  <x:c r="G22" i="13"/>
  <x:c r="H22" i="13" s="1"/>
  <x:c r="D49" i="14" s="1"/>
  <x:c r="G49" i="14" s="1"/>
  <x:c r="J22" i="13" s="1"/>
  <x:c r="K22" i="13" s="1"/>
  <x:c r="G14" i="13"/>
  <x:c r="E60" i="13" l="1"/>
  <x:c r="K24" i="13"/>
  <x:c r="H14" i="13"/>
  <x:c r="G42" i="13"/>
  <x:c r="H42" i="13" l="1"/>
  <x:c r="D41" i="14"/>
  <x:c r="G41" i="14" l="1"/>
  <x:c r="D70" i="14"/>
  <x:c r="J14" i="13" l="1"/>
  <x:c r="G70" i="14"/>
  <x:c r="K14" i="13" l="1"/>
  <x:c r="J42" i="13"/>
  <x:c r="J45" i="13" s="1"/>
  <x:c r="K42" i="13" l="1"/>
  <x:c r="H327" i="1" l="1"/>
  <x:c r="H331" i="1" l="1"/>
  <x:c r="H333" i="1" s="1"/>
</x: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<x:sst xmlns:x="http://schemas.openxmlformats.org/spreadsheetml/2006/main" count="5272" uniqueCount="2039">
  <x:si>
    <x:t>Attachment 8 - Company Exhibit - Securitization Workpaper</x:t>
  </x:si>
  <x:si>
    <x:t>Line #</x:t>
  </x:si>
  <x:si>
    <x:t>Long Term Interest</x:t>
  </x:si>
  <x:si>
    <x:t>Capitalization</x:t>
  </x:si>
  <x:si>
    <x:t>Calculation of the above Securitization Adjustments</x:t>
  </x:si>
  <x:si>
    <x:t>Attachment 7 - Transmission Enhancement Charge Worksheet</x:t>
  </x:si>
  <x:si>
    <x:t>New Plant Carrying Charge</x:t>
  </x:si>
  <x:si>
    <x:t>Fixed Charge Rate (FCR) if not a CIAC</x:t>
  </x:si>
  <x:si>
    <x:t>Formula Line</x:t>
  </x:si>
  <x:si>
    <x:t>A</x:t>
  </x:si>
  <x:si>
    <x:t>B</x:t>
  </x:si>
  <x:si>
    <x:t>C</x:t>
  </x:si>
  <x:si>
    <x:t xml:space="preserve">Line B less Line A </x:t>
  </x:si>
  <x:si>
    <x:t>FCR if a CIAC</x:t>
  </x:si>
  <x:si>
    <x:t>D</x:t>
  </x:si>
  <x:si>
    <x:t>The FCR resulting from Formula in a given year is used for that year only.</x:t>
  </x:si>
  <x:si>
    <x:t>Therefore actual revenues collected in a year do not change based on cost data for subsequent years</x:t>
  </x:si>
  <x:si>
    <x: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x:t>
  </x:si>
  <x:si>
    <x:t>Details</x:t>
  </x:si>
  <x:si>
    <x:t>"Yes" if a project under PJM OATT Schedule 12, otherwise "No"</x:t>
  </x:si>
  <x:si>
    <x:t>Schedule 12</x:t>
  </x:si>
  <x:si>
    <x:t>(Yes or No)</x:t>
  </x:si>
  <x:si>
    <x:t>Yes</x:t>
  </x:si>
  <x:si>
    <x:t>No</x:t>
  </x:si>
  <x:si>
    <x:t>Useful life of project</x:t>
  </x:si>
  <x:si>
    <x:t>Life</x:t>
  </x:si>
  <x:si>
    <x:t>"Yes" if the customer has paid a lump sum payment in the amount of the investment on line 18, Otherwise "No"</x:t>
  </x:si>
  <x:si>
    <x:t>CIAC</x:t>
  </x:si>
  <x:si>
    <x:t>Input the allowed ROE Incentive</x:t>
  </x:si>
  <x:si>
    <x:t>Increased ROE (Basis Points)</x:t>
  </x:si>
  <x:si>
    <x:t>From line 4 above if "No" on line 14 and From line 8 above if "Yes" on line 14</x:t>
  </x:si>
  <x:si>
    <x:t>Base FCR</x:t>
  </x:si>
  <x:si>
    <x:t>Line 6 times line 15 divided by 100 basis points</x:t>
  </x:si>
  <x:si>
    <x:t>FCR for This Project</x:t>
  </x:si>
  <x:si>
    <x:t>Columns A, B or C from Attachment 6</x:t>
  </x:si>
  <x:si>
    <x:t>Investment</x:t>
  </x:si>
  <x:si>
    <x:t>Line 18 divided by line 13</x:t>
  </x:si>
  <x:si>
    <x:t xml:space="preserve">From Columns H, I or J from Attachment 6 </x:t>
  </x:si>
  <x:si>
    <x:t>Month In Service or Month for CWIP</x:t>
  </x:si>
  <x:si>
    <x:t>Invest Yr</x:t>
  </x:si>
  <x:si>
    <x:t>Beginning</x:t>
  </x:si>
  <x:si>
    <x:t>Depreciation</x:t>
  </x:si>
  <x:si>
    <x:t>Ending</x:t>
  </x:si>
  <x:si>
    <x:t>Revenue</x:t>
  </x:si>
  <x:si>
    <x:t>Total</x:t>
  </x:si>
  <x:si>
    <x:t>Incentive Charged</x:t>
  </x:si>
  <x:si>
    <x:t>Revenue Credit</x:t>
  </x:si>
  <x:si/>
  <x:si>
    <x:t>Attachment 5 - Cost Support</x:t>
  </x:si>
  <x:si>
    <x:t>Electric / Non-electric Cost Support</x:t>
  </x:si>
  <x:si>
    <x:t>Attachment A Line #s, Descriptions, Notes, Form 1 Page #s and Instructions</x:t>
  </x:si>
  <x:si>
    <x:t>Form 1 Amount</x:t>
  </x:si>
  <x:si>
    <x:t>Electric Portion</x:t>
  </x:si>
  <x:si>
    <x:t>Non-electric  Portion</x:t>
  </x:si>
  <x:si>
    <x:t>Plant Allocation Factors</x:t>
  </x:si>
  <x:si>
    <x:t>Respondent is Electric Utility only.</x:t>
  </x:si>
  <x:si>
    <x:t>Plant In Service</x:t>
  </x:si>
  <x:si>
    <x:t>Accumulated Deferred Income Taxes</x:t>
  </x:si>
  <x:si>
    <x:t>Materials and Supplies</x:t>
  </x:si>
  <x:si>
    <x:t>Allocated General &amp; Common Expenses</x:t>
  </x:si>
  <x:si>
    <x:t>Depreciation Expense</x:t>
  </x:si>
  <x:si>
    <x:t>Transmission / Non-transmission Cost Support</x:t>
  </x:si>
  <x:si>
    <x:t>Transmission Related</x:t>
  </x:si>
  <x:si>
    <x:t>Non-transmission Related</x:t>
  </x:si>
  <x:si>
    <x:t>Specific identification based on plant records:  The following plant investments are included:</x:t>
  </x:si>
  <x:si>
    <x:t>Directly Assigned A&amp;G</x:t>
  </x:si>
  <x:si>
    <x:t>Regulatory Commission Exp Account 928</x:t>
  </x:si>
  <x:si>
    <x:t>(Note C)</x:t>
  </x:si>
  <x:si>
    <x:t>p323.189b</x:t>
  </x:si>
  <x:si>
    <x:t>CWIP &amp; Expensed Lease Worksheet</x:t>
  </x:si>
  <x:si>
    <x:t>CWIP In Form 1 Amount</x:t>
  </x:si>
  <x:si>
    <x:t>Expensed Lease in Form 1 Amount</x:t>
  </x:si>
  <x:si>
    <x:t>See Form 1</x:t>
  </x:si>
  <x:si>
    <x:t>Accumulated Depreciation</x:t>
  </x:si>
  <x:si>
    <x:t>EPRI Dues Cost Support</x:t>
  </x:si>
  <x:si>
    <x:t>EPRI Dues</x:t>
  </x:si>
  <x:si>
    <x:t>Regulatory Expense Related to Transmission Cost Support</x:t>
  </x:si>
  <x:si>
    <x:t>Safety Related Advertising Cost Support</x:t>
  </x:si>
  <x:si>
    <x:t>Safety Related</x:t>
  </x:si>
  <x:si>
    <x:t>Non-safety Related</x:t>
  </x:si>
  <x:si>
    <x:t>None</x:t>
  </x:si>
  <x:si>
    <x:t>State 1</x:t>
  </x:si>
  <x:si>
    <x:t>State 2</x:t>
  </x:si>
  <x:si>
    <x:t>State 3</x:t>
  </x:si>
  <x:si>
    <x:t>State 4</x:t>
  </x:si>
  <x:si>
    <x:t>State 5</x:t>
  </x:si>
  <x:si>
    <x:t xml:space="preserve"> </x:t>
  </x:si>
  <x:si>
    <x:t>Income Tax Rates</x:t>
  </x:si>
  <x:si>
    <x:t>Enter Calculation</x:t>
  </x:si>
  <x:si>
    <x:t>Education and Out Reach Cost Support</x:t>
  </x:si>
  <x:si>
    <x:t>Education &amp; Outreach</x:t>
  </x:si>
  <x:si>
    <x:t>Other</x:t>
  </x:si>
  <x:si>
    <x:t>Excluded Plant Cost Support</x:t>
  </x:si>
  <x:si>
    <x:t>Description of the Facilities</x:t>
  </x:si>
  <x:si>
    <x:t>Adjustment to Remove Revenue Requirements Associated with Excluded Transmission Facilities</x:t>
  </x:si>
  <x:si>
    <x:t>General Description of the Facilities</x:t>
  </x:si>
  <x:si>
    <x:t>Instructions:</x:t>
  </x:si>
  <x:si>
    <x:t>Enter $</x:t>
  </x:si>
  <x:si>
    <x:t xml:space="preserve">Remove all investment below 69 kV or generator step up transformers included in transmission plant in service that </x:t>
  </x:si>
  <x:si>
    <x:t>are not a result of the RTEP Process</x:t>
  </x:si>
  <x:si>
    <x:t>If unable to determine the investment below 69kV in a substation with investment of 69 kV and higher as well as below 69 kV,</x:t>
  </x:si>
  <x:si>
    <x:t>Or</x:t>
  </x:si>
  <x:si>
    <x:t>the following formula will be used:</x:t>
  </x:si>
  <x:si>
    <x:t>Example</x:t>
  </x:si>
  <x:si>
    <x:t>Total investment in substation</x:t>
  </x:si>
  <x:si>
    <x:t>Identifiable investment in Transmission (provide workpapers)</x:t>
  </x:si>
  <x:si>
    <x:t>Identifiable investment in Distribution (provide workpapers)</x:t>
  </x:si>
  <x:si>
    <x:t>Amount to be excluded (A x (C / (B + C)))</x:t>
  </x:si>
  <x:si>
    <x:t>Add more lines if necessary</x:t>
  </x:si>
  <x:si>
    <x:t>Amount</x:t>
  </x:si>
  <x:si>
    <x:t>Plant Related</x:t>
  </x:si>
  <x:si>
    <x:t>Prepayments</x:t>
  </x:si>
  <x:si>
    <x:t>Description of the Prepayments</x:t>
  </x:si>
  <x:si>
    <x:t xml:space="preserve">Prepayments </x:t>
  </x:si>
  <x:si>
    <x:t>Prepaid Pensions if not included in Prepayments</x:t>
  </x:si>
  <x:si>
    <x:t>Outstanding Network Credits Cost Support</x:t>
  </x:si>
  <x:si>
    <x:t>Description of the Credits</x:t>
  </x:si>
  <x:si>
    <x:t>Network Credits</x:t>
  </x:si>
  <x:si>
    <x:t>Extraordinary Property Loss</x:t>
  </x:si>
  <x:si>
    <x:t xml:space="preserve">Amount </x:t>
  </x:si>
  <x:si>
    <x:t>Number of years</x:t>
  </x:si>
  <x:si>
    <x:t>Amortization</x:t>
  </x:si>
  <x:si>
    <x:t>w/ interest</x:t>
  </x:si>
  <x:si>
    <x:t>Interest on Outstanding Network Credits Cost Support</x:t>
  </x:si>
  <x:si>
    <x:t>Description of the Interest on the Credits</x:t>
  </x:si>
  <x:si>
    <x:t xml:space="preserve">Description &amp; PJM Documentation </x:t>
  </x:si>
  <x:si>
    <x:t>PJM Load Cost Support</x:t>
  </x:si>
  <x:si>
    <x:t>Network Zonal Service Rate</x:t>
  </x:si>
  <x:si>
    <x:t>Statements BG/BH (Present and Proposed Revenues)</x:t>
  </x:si>
  <x:si>
    <x:t>Customer</x:t>
  </x:si>
  <x:si>
    <x:t>Billing Determinants</x:t>
  </x:si>
  <x:si>
    <x:t>Current Rate</x:t>
  </x:si>
  <x:si>
    <x:t>Proposed Rate</x:t>
  </x:si>
  <x:si>
    <x:t>Current Revenues</x:t>
  </x:si>
  <x:si>
    <x:t>Proposed Revenues</x:t>
  </x:si>
  <x:si>
    <x:t>Change in Revenues</x:t>
  </x:si>
  <x:si>
    <x:t>E</x:t>
  </x:si>
  <x:si>
    <x:t>F</x:t>
  </x:si>
  <x:si>
    <x:t>G</x:t>
  </x:si>
  <x:si>
    <x:t>Pepco</x:t>
  </x:si>
  <x:si>
    <x:t>Merger Costs</x:t>
  </x:si>
  <x:si>
    <x:t>Non Merger Related</x:t>
  </x:si>
  <x:si>
    <x:t>Electric Plant in Service</x:t>
  </x:si>
  <x:si>
    <x:t>Accumulated Depreciation (Total Electric Plant)</x:t>
  </x:si>
  <x:si>
    <x:t>Accumulated Intangible Amortization</x:t>
  </x:si>
  <x:si>
    <x:t>General &amp; Intangible</x:t>
  </x:si>
  <x:si>
    <x:t>Transmission O&amp;M</x:t>
  </x:si>
  <x:si>
    <x:t>Total A&amp;G</x:t>
  </x:si>
  <x:si>
    <x:t>General Depreciation</x:t>
  </x:si>
  <x:si>
    <x:t>Accumulated General Depreciation</x:t>
  </x:si>
  <x:si>
    <x:t>PBOP Expense in FERC 926</x:t>
  </x:si>
  <x:si>
    <x:t>Total A&amp;G
Form 1 Amount</x:t>
  </x:si>
  <x:si>
    <x:t>Account 926
Form 1 Amount</x:t>
  </x:si>
  <x:si>
    <x:t>PBOP in
FERC 926
current rate year</x:t>
  </x:si>
  <x:si>
    <x:t>PBOP in
FERC 926
prior rate year</x:t>
  </x:si>
  <x:si>
    <x:t>Explanation of change in PBOP in FERC 926</x:t>
  </x:si>
  <x:si>
    <x:t>Total: p.323.197.b
Account 926: p.323.187.b and c</x:t>
  </x:si>
  <x:si>
    <x:t>Attachment 3 - Revenue Credit Workpaper</x:t>
  </x:si>
  <x:si>
    <x:t>17b</x:t>
  </x:si>
  <x:si>
    <x:t>Month</x:t>
  </x:si>
  <x:si>
    <x:t>Year</x:t>
  </x:si>
  <x:si>
    <x:t>April</x:t>
  </x:si>
  <x:si>
    <x:t>May</x:t>
  </x:si>
  <x:si>
    <x:t>June</x:t>
  </x:si>
  <x:si>
    <x:t>(A)</x:t>
  </x:si>
  <x:si>
    <x:t>(B)</x:t>
  </x:si>
  <x:si>
    <x:t>(C )</x:t>
  </x:si>
  <x:si>
    <x:t>Interest</x:t>
  </x:si>
  <x:si>
    <x:t>Attachment 4 - Calculation of 100 Basis Point Increase in ROE</x:t>
  </x:si>
  <x:si>
    <x:t>Return and Taxes with 100 Basis Point increase in ROE</x:t>
  </x:si>
  <x:si>
    <x:t>100 Basis Point increase in ROE and Income Taxes</x:t>
  </x:si>
  <x:si>
    <x:t>(Line 127 + Line 138)</x:t>
  </x:si>
  <x:si>
    <x:t>Return Calculation</x:t>
  </x:si>
  <x:si>
    <x:t>(Note J  from Appendix A)</x:t>
  </x:si>
  <x:si>
    <x:t>Appendix A % plus 100 Basis Pts</x:t>
  </x:si>
  <x:si>
    <x:t>Composite Income Taxes</x:t>
  </x:si>
  <x:si>
    <x:t>FIT=Federal Income Tax Rate</x:t>
  </x:si>
  <x:si>
    <x:t>SIT=State Income Tax Rate or Composite</x:t>
  </x:si>
  <x:si>
    <x:t>T</x:t>
  </x:si>
  <x:si>
    <x:t xml:space="preserve">     T=1 - {[(1 - SIT) * (1 - FIT)] / (1 - SIT * FIT * p)} =</x:t>
  </x:si>
  <x:si>
    <x:t>T/ (1-T)</x:t>
  </x:si>
  <x:si>
    <x:t>ITC Adjustment</x:t>
  </x:si>
  <x:si>
    <x:t>enter negative</x:t>
  </x:si>
  <x:si>
    <x:t>ITC Adjustment Allocated to Transmission</x:t>
  </x:si>
  <x:si>
    <x:t xml:space="preserve">Income Tax Component = </x:t>
  </x:si>
  <x:si>
    <x:t xml:space="preserve">     CIT=(T/1-T) * Investment Return * (1-(WCLTD/R)) =</x:t>
  </x:si>
  <x:si>
    <x:t>Total Income Taxes</x:t>
  </x:si>
  <x:si>
    <x:t>Account 454 - Rent from Electric Property</x:t>
  </x:si>
  <x:si>
    <x:t>Total Rent Revenues</x:t>
  </x:si>
  <x:si>
    <x:t>(Sum Lines 1)</x:t>
  </x:si>
  <x:si>
    <x:t>Account 456 - Other Electric Revenues (Note 1)</x:t>
  </x:si>
  <x:si>
    <x:t>Schedule 1A</x:t>
  </x:si>
  <x:si>
    <x:t>PJM Transitional Revenue Neutrality (Note 1)</x:t>
  </x:si>
  <x:si>
    <x:t>PJM Transitional Market Expansion (Note 1)</x:t>
  </x:si>
  <x:si>
    <x:t>Revenues from Directly Assigned Transmission Facility Charges (Note 2)</x:t>
  </x:si>
  <x:si>
    <x:t>Gross Revenue Credits</x:t>
  </x:si>
  <x:si>
    <x:t>Revenue Adjustment to determine Revenue Credit</x:t>
  </x:si>
  <x:si>
    <x: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x:t>
  </x:si>
  <x:si>
    <x: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x:t>
  </x:si>
  <x:si>
    <x:t>17a</x:t>
  </x:si>
  <x:si>
    <x:t>17c</x:t>
  </x:si>
  <x:si>
    <x:t>17d</x:t>
  </x:si>
  <x:si>
    <x:t>17e</x:t>
  </x:si>
  <x:si>
    <x:t>17f</x:t>
  </x:si>
  <x:si>
    <x:t>17g</x:t>
  </x:si>
  <x:si>
    <x:t>Amount offset in line 4 above</x:t>
  </x:si>
  <x:si>
    <x:t>Total Account 454, 456 and 456.1</x:t>
  </x:si>
  <x:si>
    <x:t>The ROE is 11.30%, which includes a 50 basis point RTO membership adder as authorized by FERC to become effective on December 1, 2007.</x:t>
  </x:si>
  <x:si>
    <x:t>Transmission</x:t>
  </x:si>
  <x:si>
    <x:t>General</x:t>
  </x:si>
  <x:si>
    <x:t xml:space="preserve">General </x:t>
  </x:si>
  <x:si>
    <x:t>Attachment 2 - Taxes Other Than Income Worksheet</x:t>
  </x:si>
  <x:si>
    <x:t>Page 263</x:t>
  </x:si>
  <x:si>
    <x:t>Allocated</x:t>
  </x:si>
  <x:si>
    <x:t>Other Taxes</x:t>
  </x:si>
  <x:si>
    <x:t>Col (i)</x:t>
  </x:si>
  <x:si>
    <x:t>Allocator</x:t>
  </x:si>
  <x:si>
    <x:t>Gross Plant Allocator</x:t>
  </x:si>
  <x:si>
    <x:t>Total Plant Related</x:t>
  </x:si>
  <x:si>
    <x:t>Labor Related</x:t>
  </x:si>
  <x:si>
    <x:t xml:space="preserve">Wages &amp; Salary Allocator </x:t>
  </x:si>
  <x:si>
    <x:t>Total Labor Related</x:t>
  </x:si>
  <x:si>
    <x:t>Other Included</x:t>
  </x:si>
  <x:si>
    <x:t>Miscellaneous</x:t>
  </x:si>
  <x:si>
    <x:t>Total Other Included</x:t>
  </x:si>
  <x:si>
    <x:t>Total Included</x:t>
  </x:si>
  <x:si>
    <x:t>Total "Other" Taxes (included on p. 263)</x:t>
  </x:si>
  <x:si>
    <x:t>Total "Taxes Other Than Income Taxes" - acct 408.10 (p. 114.14)</x:t>
  </x:si>
  <x:si>
    <x:t>Difference</x:t>
  </x:si>
  <x:si>
    <x:t>Criteria for Allocation:</x:t>
  </x:si>
  <x:si>
    <x:t xml:space="preserve">Other taxes that are incurred through ownership of plant including transmission plant will be allocated based on the Gross Plant </x:t>
  </x:si>
  <x:si>
    <x:t>Allocator.  If the taxes are 100% recovered at retail they will not be included</x:t>
  </x:si>
  <x:si>
    <x:t>Other taxes that are incurred through ownership of only general or intangible plant will be allocated based on the Wages and Salary</x:t>
  </x:si>
  <x:si>
    <x:t>Other taxes that are assessed based on labor will be allocated based on the Wages and Salary Allocator</x:t>
  </x:si>
  <x:si>
    <x:t xml:space="preserve">Other taxes except as provided for in A, B and C above, that are incurred and (1) are not fully recovered at retail or (2) are </x:t>
  </x:si>
  <x:si>
    <x:t xml:space="preserve">directly or indirectly related to transmission service will be allocated based on the Gross Plant Allocator; provided, however, that </x:t>
  </x:si>
  <x:si>
    <x:t xml:space="preserve">overheads shall be treated as in footnote B above </x:t>
  </x:si>
  <x:si>
    <x:t>Excludes prior period adjustments in the first year of the formula's operation and reconciliation for the first year</x:t>
  </x:si>
  <x:si>
    <x:t>Only</x:t>
  </x:si>
  <x:si>
    <x:t xml:space="preserve">Plant </x:t>
  </x:si>
  <x:si>
    <x:t>Labor</x:t>
  </x:si>
  <x:si>
    <x:t>Related</x:t>
  </x:si>
  <x:si>
    <x:t>ADIT-283</x:t>
  </x:si>
  <x:si>
    <x:t>ADIT-190</x:t>
  </x:si>
  <x:si>
    <x:t>Wages &amp; Salary Allocator</x:t>
  </x:si>
  <x:si>
    <x:t>Justification</x:t>
  </x:si>
  <x:si>
    <x:t>Instructions for Account 190:</x:t>
  </x:si>
  <x:si>
    <x:t>2.  ADIT items related only to Transmission are directly assigned to Column D</x:t>
  </x:si>
  <x:si>
    <x:t>3.  ADIT items related to Plant and not in Columns C &amp; D are included in Column E</x:t>
  </x:si>
  <x:si>
    <x:t>4.  ADIT items related to labor and not in Columns C &amp; D are included in Column F</x:t>
  </x:si>
  <x:si>
    <x:t>5. Deferred income taxes arise when items are included in taxable income in different periods than they are included in rates, therefore if the item giving rise to the ADIT is not included in the formula, the associated ADIT amount shall be excluded</x:t>
  </x:si>
  <x:si>
    <x:t>Instructions for Account 282:</x:t>
  </x:si>
  <x:si>
    <x:t>Instructions for Account 283:</x:t>
  </x:si>
  <x:si>
    <x:t>ADITC-255</x:t>
  </x:si>
  <x:si>
    <x:t>Formula Rate -- Appendix A</x:t>
  </x:si>
  <x:si>
    <x:t>Notes</x:t>
  </x:si>
  <x:si>
    <x:t>FERC Form 1  Page # or Instruction</x:t>
  </x:si>
  <x:si>
    <x:t>Shaded cells are input cells</x:t>
  </x:si>
  <x:si>
    <x:t>Allocators</x:t>
  </x:si>
  <x:si>
    <x:t>Wages &amp; Salary Allocation Factor</x:t>
  </x:si>
  <x:si>
    <x:t>p354.21b</x:t>
  </x:si>
  <x:si>
    <x:t>Total Wages Expense</x:t>
  </x:si>
  <x:si>
    <x:t>p354.28b</x:t>
  </x:si>
  <x:si>
    <x:t>p354.27b</x:t>
  </x:si>
  <x:si>
    <x:t>Common Plant In Service - Electric</x:t>
  </x:si>
  <x:si>
    <x:t>Total Plant In Service</x:t>
  </x:si>
  <x:si>
    <x:t>Accumulated Common Amortization - Electric</x:t>
  </x:si>
  <x:si>
    <x:t>p356</x:t>
  </x:si>
  <x:si>
    <x:t>Accumulated Common Plant Depreciation - Electric</x:t>
  </x:si>
  <x:si>
    <x:t>Total Accumulated Depreciation</x:t>
  </x:si>
  <x:si>
    <x:t>Net Plant</x:t>
  </x:si>
  <x:si>
    <x:t>Transmission Gross Plant</x:t>
  </x:si>
  <x:si>
    <x:t>Transmission Net Plant</x:t>
  </x:si>
  <x:si>
    <x:t>Net Plant Allocator</x:t>
  </x:si>
  <x:si>
    <x:t>Plant Calculations</x:t>
  </x:si>
  <x:si>
    <x:t>Transmission Plant In Service</x:t>
  </x:si>
  <x:si>
    <x:t>Attachment 6</x:t>
  </x:si>
  <x:si>
    <x:t>Total Transmission Plant In Service</x:t>
  </x:si>
  <x:si>
    <x:t>Common Plant (Electric Only)</x:t>
  </x:si>
  <x:si>
    <x:t>Total General &amp; Common</x:t>
  </x:si>
  <x:si>
    <x:t>Wage &amp; Salary Allocation Factor</x:t>
  </x:si>
  <x:si>
    <x:t>General &amp; Common Plant Allocated to Transmission</x:t>
  </x:si>
  <x:si>
    <x:t>Plant Held for Future Use (Including Land)</x:t>
  </x:si>
  <x:si>
    <x:t>TOTAL Plant In Service</x:t>
  </x:si>
  <x:si>
    <x:t>Transmission Accumulated Depreciation</x:t>
  </x:si>
  <x:si>
    <x:t>Common Plant Accumulated Depreciation (Electric Only)</x:t>
  </x:si>
  <x:si>
    <x:t>General &amp; Common Allocated to Transmission</x:t>
  </x:si>
  <x:si>
    <x:t>TOTAL Accumulated Depreciation</x:t>
  </x:si>
  <x:si>
    <x:t>TOTAL Net Property, Plant &amp; Equipment</x:t>
  </x:si>
  <x:si>
    <x:t>Adjustment To Rate Base</x:t>
  </x:si>
  <x:si>
    <x:t>Attachment 1</x:t>
  </x:si>
  <x:si>
    <x:t>Accumulated Investment Tax Credit Account No. 255</x:t>
  </x:si>
  <x:si>
    <x:t>Enter Negative</x:t>
  </x:si>
  <x:si>
    <x:t>Accumulated Deferred Income Taxes Allocated To Transmission</x:t>
  </x:si>
  <x:si>
    <x:t>43a</x:t>
  </x:si>
  <x:si>
    <x:t>Transmission Related CWIP (Current Year 12 Month weighted average balances)</x:t>
  </x:si>
  <x:si>
    <x:t>(Note B)</x:t>
  </x:si>
  <x:si>
    <x:t>Attachment 5</x:t>
  </x:si>
  <x:si>
    <x:t>Transmission O&amp;M Reserves</x:t>
  </x:si>
  <x:si>
    <x:t>Total Prepayments Allocated to Transmission</x:t>
  </x:si>
  <x:si>
    <x:t>Undistributed Stores Exp</x:t>
  </x:si>
  <x:si>
    <x:t>Total Transmission Allocated</x:t>
  </x:si>
  <x:si>
    <x:t>Transmission Materials &amp; Supplies</x:t>
  </x:si>
  <x:si>
    <x:t>Total Materials &amp; Supplies Allocated to Transmission</x:t>
  </x:si>
  <x:si>
    <x:t>Cash Working Capital</x:t>
  </x:si>
  <x:si>
    <x:t>Operation &amp; Maintenance Expense</x:t>
  </x:si>
  <x:si>
    <x:t>1/8th Rule</x:t>
  </x:si>
  <x:si>
    <x:t>x 1/8</x:t>
  </x:si>
  <x:si>
    <x:t>Total Cash Working Capital Allocated to Transmission</x:t>
  </x:si>
  <x:si>
    <x:t>Outstanding Network Credits</x:t>
  </x:si>
  <x:si>
    <x:t>From PJM</x:t>
  </x:si>
  <x:si>
    <x:t xml:space="preserve">    Less Accumulated Depreciation Associated with Facilities with Outstanding Network Credits</x:t>
  </x:si>
  <x:si>
    <x:t>Net Outstanding Credits</x:t>
  </x:si>
  <x:si>
    <x:t>TOTAL Adjustment to Rate Base</x:t>
  </x:si>
  <x:si>
    <x:t>Rate Base</x:t>
  </x:si>
  <x:si>
    <x:t>O&amp;M</x:t>
  </x:si>
  <x:si>
    <x:t>Less extraordinary property loss</x:t>
  </x:si>
  <x:si>
    <x:t>Plus amortized extraordinary property loss</x:t>
  </x:si>
  <x:si>
    <x:t xml:space="preserve">     Less Account 565</x:t>
  </x:si>
  <x:si>
    <x:t>p321.96.b</x:t>
  </x:si>
  <x:si>
    <x:t xml:space="preserve">     Plus Schedule 12 Charges billed to Transmission Owner and booked to Account 565</x:t>
  </x:si>
  <x:si>
    <x:t>PJM Data</x:t>
  </x:si>
  <x:si>
    <x:t xml:space="preserve">     Plus Transmission Lease Payments</x:t>
  </x:si>
  <x:si>
    <x:t>p200.3.c</x:t>
  </x:si>
  <x:si>
    <x:t>Common Plant O&amp;M</x:t>
  </x:si>
  <x:si>
    <x:t>68a</x:t>
  </x:si>
  <x:si>
    <x:t xml:space="preserve">    For informational purposes: PBOB expense in FERC Account 926</x:t>
  </x:si>
  <x:si>
    <x:t>(Note S)</x:t>
  </x:si>
  <x:si>
    <x:t xml:space="preserve">    Less Property Insurance Account 924</x:t>
  </x:si>
  <x:si>
    <x:t>p323.185b</x:t>
  </x:si>
  <x:si>
    <x:t xml:space="preserve">    Less Regulatory Commission Exp Account 928</x:t>
  </x:si>
  <x:si>
    <x:t xml:space="preserve">    Less General Advertising Exp Account 930.1</x:t>
  </x:si>
  <x:si>
    <x:t>p323.191b</x:t>
  </x:si>
  <x:si>
    <x:t xml:space="preserve">    Less DE Enviro &amp; Low Income and MD Universal Funds</x:t>
  </x:si>
  <x:si>
    <x:t>p335.b</x:t>
  </x:si>
  <x:si>
    <x:t xml:space="preserve">    Less EPRI Dues</x:t>
  </x:si>
  <x:si>
    <x:t>p352-353</x:t>
  </x:si>
  <x:si>
    <x:t>General &amp; Common Expenses</x:t>
  </x:si>
  <x:si>
    <x:t>General &amp; Common Expenses Allocated to Transmission</x:t>
  </x:si>
  <x:si>
    <x:t>General Advertising Exp Account 930.1</x:t>
  </x:si>
  <x:si>
    <x:t>Subtotal - Transmission Related</x:t>
  </x:si>
  <x:si>
    <x:t>Property Insurance Account 924</x:t>
  </x:si>
  <x:si>
    <x:t>A&amp;G Directly Assigned to Transmission</x:t>
  </x:si>
  <x:si>
    <x:t>Total Transmission O&amp;M</x:t>
  </x:si>
  <x:si>
    <x:t>Depreciation &amp; Amortization Expense</x:t>
  </x:si>
  <x:si>
    <x:t>Transmission Depreciation Expense</x:t>
  </x:si>
  <x:si>
    <x:t>Intangible Amortization</x:t>
  </x:si>
  <x:si>
    <x:t>General Depreciation Allocated to Transmission</x:t>
  </x:si>
  <x:si>
    <x:t>Common Depreciation - Electric Only</x:t>
  </x:si>
  <x:si>
    <x:t>Common Amortization - Electric Only</x:t>
  </x:si>
  <x:si>
    <x:t>Common Depreciation - Electric Only Allocated to Transmission</x:t>
  </x:si>
  <x:si>
    <x:t>Total Transmission Depreciation &amp; Amortization</x:t>
  </x:si>
  <x:si>
    <x:t xml:space="preserve">Taxes Other than Income                                                    </x:t>
  </x:si>
  <x:si>
    <x:t>Taxes Other than Income</x:t>
  </x:si>
  <x:si>
    <x:t>Attachment 2</x:t>
  </x:si>
  <x:si>
    <x:t>Total Taxes Other than Income</x:t>
  </x:si>
  <x:si>
    <x:t>Return / Capitalization Calculations</x:t>
  </x:si>
  <x:si>
    <x:t>p117.62c through 67c</x:t>
  </x:si>
  <x:si>
    <x:t xml:space="preserve">    Less LTD Interest on Securitization Bonds</x:t>
  </x:si>
  <x:si>
    <x:t>Attachment 8</x:t>
  </x:si>
  <x:si>
    <x:t>"(Line 100 - line 101)"</x:t>
  </x:si>
  <x:si>
    <x:t>Preferred Dividends</x:t>
  </x:si>
  <x:si>
    <x:t xml:space="preserve"> enter positive</x:t>
  </x:si>
  <x:si>
    <x:t>p118.29c</x:t>
  </x:si>
  <x:si>
    <x:t>Common Stock</x:t>
  </x:si>
  <x:si>
    <x:t>Proprietary Capital</x:t>
  </x:si>
  <x:si>
    <x:t>p112.16c</x:t>
  </x:si>
  <x:si>
    <x:t xml:space="preserve">    Less Preferred Stock</x:t>
  </x:si>
  <x:si>
    <x:t xml:space="preserve">    Less Account 216.1</x:t>
  </x:si>
  <x:si>
    <x:t>p112.12c</x:t>
  </x:si>
  <x:si>
    <x:t>Long Term Debt</x:t>
  </x:si>
  <x:si>
    <x:t>p112.17c through 21c</x:t>
  </x:si>
  <x:si>
    <x:t xml:space="preserve">      Less Loss on Reacquired Debt </x:t>
  </x:si>
  <x:si>
    <x:t>p111.81c</x:t>
  </x:si>
  <x:si>
    <x:t xml:space="preserve">      Plus Gain on Reacquired Debt</x:t>
  </x:si>
  <x:si>
    <x:t>enter positive</x:t>
  </x:si>
  <x:si>
    <x:t>p113.61c</x:t>
  </x:si>
  <x:si>
    <x:t xml:space="preserve">      Less ADIT associated with Gain or Loss</x:t>
  </x:si>
  <x:si>
    <x:t xml:space="preserve">      Less LTD on Securitization Bonds</x:t>
  </x:si>
  <x:si>
    <x:t>Total Long Term Debt</x:t>
  </x:si>
  <x:si>
    <x:t>Preferred Stock</x:t>
  </x:si>
  <x:si>
    <x:t>p112.3c</x:t>
  </x:si>
  <x:si>
    <x:t>Total  Capitalization</x:t>
  </x:si>
  <x:si>
    <x:t>Debt %</x:t>
  </x:si>
  <x:si>
    <x:t>Preferred %</x:t>
  </x:si>
  <x:si>
    <x:t>Common %</x:t>
  </x:si>
  <x:si>
    <x:t>Debt Cost</x:t>
  </x:si>
  <x:si>
    <x:t>Preferred Cost</x:t>
  </x:si>
  <x:si>
    <x:t>Common Cost</x:t>
  </x:si>
  <x:si>
    <x:t>Fixed</x:t>
  </x:si>
  <x:si>
    <x:t>Weighted Cost of Debt</x:t>
  </x:si>
  <x:si>
    <x:t>Total Long Term Debt (WCLTD)</x:t>
  </x:si>
  <x:si>
    <x:t>Weighted Cost of Preferred</x:t>
  </x:si>
  <x:si>
    <x:t>Weighted Cost of Common</x:t>
  </x:si>
  <x:si>
    <x:t>Total Return ( R )</x:t>
  </x:si>
  <x:si>
    <x:t>Investment Return = Rate Base * Rate of Return</x:t>
  </x:si>
  <x:si>
    <x:t xml:space="preserve">Composite Income Taxes                                                                                                       </x:t>
  </x:si>
  <x:si>
    <x:t>REVENUE REQUIREMENT</x:t>
  </x:si>
  <x:si>
    <x:t>Summary</x:t>
  </x:si>
  <x:si>
    <x:t>Net Property, Plant &amp; Equipment</x:t>
  </x:si>
  <x:si>
    <x:t>Adjustment to Rate Base</x:t>
  </x:si>
  <x:si>
    <x:t>Depreciation &amp; Amortization</x:t>
  </x:si>
  <x:si>
    <x:t>Investment Return</x:t>
  </x:si>
  <x:si>
    <x:t>Income Taxes</x:t>
  </x:si>
  <x:si>
    <x:t>Gross Revenue Requirement</x:t>
  </x:si>
  <x:si>
    <x:t>Excluded Transmission Facilities</x:t>
  </x:si>
  <x:si>
    <x:t>Included Transmission Facilities</x:t>
  </x:si>
  <x:si>
    <x:t>Inclusion Ratio</x:t>
  </x:si>
  <x:si>
    <x:t>Adjusted Gross Revenue Requirement</x:t>
  </x:si>
  <x:si>
    <x:t>Revenue Credits &amp; Interest on Network Credits</x:t>
  </x:si>
  <x:si>
    <x:t>Revenue Credits</x:t>
  </x:si>
  <x:si>
    <x:t>Attachment 3</x:t>
  </x:si>
  <x:si>
    <x:t>Interest on Network Credits</x:t>
  </x:si>
  <x:si>
    <x:t>Net Revenue Requirement</x:t>
  </x:si>
  <x:si>
    <x:t>Net Plant Carrying Charge</x:t>
  </x:si>
  <x:si>
    <x:t>Net Transmission Plant</x:t>
  </x:si>
  <x:si>
    <x:t xml:space="preserve">Net Plant Carrying Charge </x:t>
  </x:si>
  <x:si>
    <x:t>Net Plant Carrying Charge without Depreciation</x:t>
  </x:si>
  <x:si>
    <x:t>Net Plant Carrying Charge without Depreciation, Return, nor Income Taxes</x:t>
  </x:si>
  <x:si>
    <x:t>Net Plant Carrying Charge Calculation per 100 Basis Point increase in ROE</x:t>
  </x:si>
  <x:si>
    <x:t>Net Revenue Requirement Less Return and Taxes</x:t>
  </x:si>
  <x:si>
    <x:t>Increased Return and Taxes</x:t>
  </x:si>
  <x:si>
    <x:t>Attachment 4</x:t>
  </x:si>
  <x:si>
    <x:t>Net Revenue Requirement per 100 Basis Point increase in ROE</x:t>
  </x:si>
  <x:si>
    <x:t>Net Plant Carrying Charge per 100 Basis Point increase in ROE</x:t>
  </x:si>
  <x:si>
    <x:t>Net Plant Carrying Charge per 100 Basis Point in ROE without Depreciation</x:t>
  </x:si>
  <x:si>
    <x:t>True-up amount</x:t>
  </x:si>
  <x:si>
    <x:t>Plus any increased ROE calculated on Attachment 7 other than PJM Sch. 12 projects</x:t>
  </x:si>
  <x:si>
    <x:t>Facility Credits under Section 30.9 of the PJM OATT and Facility Credits to Vineland per settlement in ER05-515</x:t>
  </x:si>
  <x:si>
    <x:t xml:space="preserve">Attachment 5 </x:t>
  </x:si>
  <x:si>
    <x:t>Net Zonal Revenue Requirement</x:t>
  </x:si>
  <x:si>
    <x:t>1 CP Peak</x:t>
  </x:si>
  <x:si>
    <x:t>Rate ($/MW-Year)</x:t>
  </x:si>
  <x:si>
    <x:t>Network Service Rate ($/MW/Year)</x:t>
  </x:si>
  <x:si>
    <x:t>Electric portion only</x:t>
  </x:si>
  <x:si>
    <x:t xml:space="preserve">Exclude Construction Work In Progress and leases that are expensed as O&amp;M (rather than amortized).  New Transmission plant </x:t>
  </x:si>
  <x:si>
    <x:t>that is expected to be placed in service in the current calendar year weighted by number of months it is expected to be in-service.  New Transmission plant expected</x:t>
  </x:si>
  <x:si>
    <x:t>For the Reconciliation, new transmission plant that was actually placed in service weighted by the number of months it was actually in service</x:t>
  </x:si>
  <x:si>
    <x:t>CWIP will be linked to Attachment 6 which shows detail support by project (incentive and non-incentive).</x:t>
  </x:si>
  <x:si>
    <x:t>Transmission Portion Only</x:t>
  </x:si>
  <x:si>
    <x:t>All EPRI Annual Membership Dues</x:t>
  </x:si>
  <x:si>
    <x:t xml:space="preserve">All Regulatory Commission Expenses </x:t>
  </x:si>
  <x:si>
    <x:t xml:space="preserve">Safety related advertising included in Account 930.1  </x:t>
  </x:si>
  <x:si>
    <x:t xml:space="preserve">Regulatory Commission Expenses directly related to transmission service, RTO filings, or transmission siting itemized in Form 1 at 351.h. </x:t>
  </x:si>
  <x:si>
    <x:t>I</x:t>
  </x:si>
  <x:si>
    <x:t>J</x:t>
  </x:si>
  <x:si>
    <x:t>K</x:t>
  </x:si>
  <x:si>
    <x:t xml:space="preserve">Education and outreach expenses relating to transmission, for example siting or billing </x:t>
  </x:si>
  <x:si>
    <x:t>L</x:t>
  </x:si>
  <x:si>
    <x:t>As provided for in Section 34.1 of the PJM OATT and the PJM established billing determinants will not be revised or updated in the annual rate reconciliations per settlement in ER05-515.</x:t>
  </x:si>
  <x:si>
    <x:t>M</x:t>
  </x:si>
  <x:si>
    <x:t>Amount of transmission plant excluded from rates per Attachment 5.</x:t>
  </x:si>
  <x:si>
    <x:t>N</x:t>
  </x:si>
  <x:si>
    <x:t xml:space="preserve">Outstanding Network Credits is the balance of Network Facilities Upgrades Credits due Transmission Customers who have made lump-sum payments </x:t>
  </x:si>
  <x:si>
    <x:t xml:space="preserve">  (net of accumulated depreciation) towards the construction of Network Transmission Facilities consistent with Paragraph 657 of Order 2003-A. </x:t>
  </x:si>
  <x:si>
    <x:t>O</x:t>
  </x:si>
  <x:si>
    <x:t>P</x:t>
  </x:si>
  <x:si>
    <x:t>Securitization bonds may be included in the capital structure per settlement in ER05-515.</x:t>
  </x:si>
  <x:si>
    <x:t>Q</x:t>
  </x:si>
  <x:si>
    <x:t>R</x:t>
  </x:si>
  <x:si>
    <x:t>Per the settlement in ER05-515, the facility credits of $15,000 per month paid to Vineland will increase to $37,500 per month (prorated for partial months)</x:t>
  </x:si>
  <x:si>
    <x:t>effective on the date FERC approves the settlement in ER05-515.</x:t>
  </x:si>
  <x:si>
    <x:t>S</x:t>
  </x:si>
  <x:si>
    <x:t>See Attachment 5 - Cost Support, section entitled "PBOP Expense in FERC Account 926" for additional information per FERC orders in Docket Nos. EL13-48 , EL15-27 and ER16-456.</x:t>
  </x:si>
  <x:si>
    <x:t>END</x:t>
  </x:si>
  <x:si>
    <x:t>Attachment 5a - Allocations of Costs to Affiliate</x:t>
  </x:si>
  <x:si>
    <x:t>Delmarva</x:t>
  </x:si>
  <x:si>
    <x:t>Atlantic</x:t>
  </x:si>
  <x:si>
    <x:t>Power</x:t>
  </x:si>
  <x:si>
    <x:t>City</x:t>
  </x:si>
  <x:si>
    <x:t>Non - Regulated</x:t>
  </x:si>
  <x:si>
    <x:t xml:space="preserve">Rate Base Worksheet </x:t>
  </x:si>
  <x:si>
    <x:t>CWIP</x:t>
  </x:si>
  <x:si>
    <x:t>Line No</x:t>
  </x:si>
  <x:si>
    <x:t>Common</x:t>
  </x:si>
  <x:si>
    <x:t xml:space="preserve">CWIP in Rate Base </x:t>
  </x:si>
  <x:si>
    <x:t xml:space="preserve">  Materials &amp; Supplies</x:t>
  </x:si>
  <x:si>
    <x:t xml:space="preserve">  Prepayments</x:t>
  </x:si>
  <x:si>
    <x:t>(a)</x:t>
  </x:si>
  <x:si>
    <x:t>(b)</x:t>
  </x:si>
  <x:si>
    <x:t>(c)</x:t>
  </x:si>
  <x:si>
    <x:t>(d)</x:t>
  </x:si>
  <x:si>
    <x:t>(e)</x:t>
  </x:si>
  <x:si>
    <x:t>(f)</x:t>
  </x:si>
  <x:si>
    <x:t>(g)</x:t>
  </x:si>
  <x:si>
    <x:t>(h)</x:t>
  </x:si>
  <x:si>
    <x:t>(i)</x:t>
  </x:si>
  <x:si>
    <x:t>(j)</x:t>
  </x:si>
  <x:si>
    <x:t>(k)</x:t>
  </x:si>
  <x:si>
    <x:t>Electric Only, Form No 1, page 356 for end of year, records for other months</x:t>
  </x:si>
  <x:si>
    <x:t>December Prior Year</x:t>
  </x:si>
  <x:si>
    <x:t>January</x:t>
  </x:si>
  <x:si>
    <x:t>February</x:t>
  </x:si>
  <x:si>
    <x:t xml:space="preserve">March </x:t>
  </x:si>
  <x:si>
    <x:t>July</x:t>
  </x:si>
  <x:si>
    <x:t xml:space="preserve">August </x:t>
  </x:si>
  <x:si>
    <x:t>September</x:t>
  </x:si>
  <x:si>
    <x:t>October</x:t>
  </x:si>
  <x:si>
    <x:t>November</x:t>
  </x:si>
  <x:si>
    <x:t xml:space="preserve">December </x:t>
  </x:si>
  <x:si>
    <x:t xml:space="preserve">Average of the 13 Monthly Balances </x:t>
  </x:si>
  <x:si>
    <x:t>Adjustments to Rate Base</x:t>
  </x:si>
  <x:si>
    <x:t xml:space="preserve">Unamortized Regulatory Asset </x:t>
  </x:si>
  <x:si>
    <x:t>Notes:</x:t>
  </x:si>
  <x:si>
    <x: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x:t>
  </x:si>
  <x:si>
    <x: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x:t>
  </x:si>
  <x:si>
    <x:t xml:space="preserve">  will show that monthly debts and credits do not contain entries for AFUDC for each CWIP project in rate base. </x:t>
  </x:si>
  <x:si>
    <x:t>H</x:t>
  </x:si>
  <x:si>
    <x:t>Calculate using 13 month average balance, except ADIT.</x:t>
  </x:si>
  <x:si>
    <x:t>Projected balances are for the calendar year the revenue under this formula begins to be charged.</x:t>
  </x:si>
  <x:si>
    <x:t>(l)</x:t>
  </x:si>
  <x:si>
    <x:t>March</x:t>
  </x:si>
  <x:si>
    <x:t>August</x:t>
  </x:si>
  <x:si>
    <x:t>Average</x:t>
  </x:si>
  <x:si>
    <x:t>Gross Plant</x:t>
  </x:si>
  <x:si>
    <x:t>Attachment 9</x:t>
  </x:si>
  <x:si>
    <x:t>(…)</x:t>
  </x:si>
  <x:si>
    <x:t>(x)</x:t>
  </x:si>
  <x:si>
    <x:t>O&amp;M Cost To Achieve</x:t>
  </x:si>
  <x:si>
    <x:t>FERC Account</x:t>
  </x:si>
  <x:si>
    <x:t>Net Plant = Gross Plant Minus Accumulated Depreciation from above</x:t>
  </x:si>
  <x:si>
    <x:t>Depreciation (Monthly Change of Accumulated Depreciation from above)</x:t>
  </x:si>
  <x:si>
    <x:t>Attachment 10 - Merger Costs</x:t>
  </x:si>
  <x:si>
    <x:t>Attachment 9A</x:t>
  </x:si>
  <x:si>
    <x:t>Rate Base Worksheet - Gross Plant in Service and Accumulated Depreciation (Less Asset Retirement Obligations)</x:t>
  </x:si>
  <x:si>
    <x:t>Total Plant in Service</x:t>
  </x:si>
  <x:si>
    <x:t>Undistributed</x:t>
  </x:si>
  <x:si>
    <x:t>Stores Expense</x:t>
  </x:si>
  <x:si>
    <x:t>(227.16.c * Labor Ratio) for end of year, records for other months</x:t>
  </x:si>
  <x:si>
    <x:t>PHFU</x:t>
  </x:si>
  <x:si>
    <x:t>A&amp;G</x:t>
  </x:si>
  <x:si>
    <x:t>Jan-May (Year 1)</x:t>
  </x:si>
  <x:si>
    <x:t>June-Dec (Year 1)</x:t>
  </x:si>
  <x:si>
    <x:t>True-up</x:t>
  </x:si>
  <x:si>
    <x:t>INCOME TAXES</x:t>
  </x:si>
  <x:si>
    <x:t>(1)</x:t>
  </x:si>
  <x:si>
    <x:t>(2)</x:t>
  </x:si>
  <x:si>
    <x:t>(3)</x:t>
  </x:si>
  <x:si>
    <x:t>(4)</x:t>
  </x:si>
  <x:si>
    <x:t>Line</x:t>
  </x:si>
  <x:si>
    <x:t>Page, Line, Col.</x:t>
  </x:si>
  <x:si>
    <x:t>No.</x:t>
  </x:si>
  <x:si>
    <x:t>Gross Transmission Plant - Total</x:t>
  </x:si>
  <x:si>
    <x:t>Net Transmission Plant - Total</x:t>
  </x:si>
  <x:si>
    <x:t>O&amp;M EXPENSE</x:t>
  </x:si>
  <x:si>
    <x:t>Total O&amp;M Allocated to Transmission</x:t>
  </x:si>
  <x:si>
    <x:t>Annual Allocation Factor for O&amp;M</x:t>
  </x:si>
  <x:si>
    <x:t>(line 3 divided by line 1 col 3)</x:t>
  </x:si>
  <x:si>
    <x:t>GENERAL, INTANGIBLE AND COMMON (G&amp;C) DEPRECIATION EXPENSE</x:t>
  </x:si>
  <x:si>
    <x:t>5</x:t>
  </x:si>
  <x:si>
    <x:t>Total G, I &amp; C Depreciation Expense</x:t>
  </x:si>
  <x:si>
    <x:t>6</x:t>
  </x:si>
  <x:si>
    <x:t>Annual Allocation Factor for G, I &amp; C Depreciation Expense</x:t>
  </x:si>
  <x:si>
    <x:t>(line 5 divided by line 1 col 3)</x:t>
  </x:si>
  <x:si>
    <x:t>TAXES OTHER THAN INCOME TAXES</x:t>
  </x:si>
  <x:si>
    <x:t>7</x:t>
  </x:si>
  <x:si>
    <x:t>Total Other Taxes</x:t>
  </x:si>
  <x:si>
    <x:t>8</x:t>
  </x:si>
  <x:si>
    <x:t>Annual Allocation Factor for Other Taxes</x:t>
  </x:si>
  <x:si>
    <x:t>(line 7 divided by line 1 col 3)</x:t>
  </x:si>
  <x:si>
    <x:t>9</x:t>
  </x:si>
  <x:si>
    <x:t>10</x:t>
  </x:si>
  <x:si>
    <x:t>Annual Allocation Factor Revenue Credits</x:t>
  </x:si>
  <x:si>
    <x:t>(line 9 divided by line 1 col 3)</x:t>
  </x:si>
  <x:si>
    <x:t>11</x:t>
  </x:si>
  <x:si>
    <x:t>Annual Allocation Factor for Expense</x:t>
  </x:si>
  <x:si>
    <x:t>Sum of line 4, 6, 8, and 10</x:t>
  </x:si>
  <x:si>
    <x:t>12</x:t>
  </x:si>
  <x:si>
    <x:t>13</x:t>
  </x:si>
  <x:si>
    <x:t>Annual Allocation Factor for Income Taxes</x:t>
  </x:si>
  <x:si>
    <x:t>(line 12 divided by line 2 col 3)</x:t>
  </x:si>
  <x:si>
    <x:t xml:space="preserve">RETURN </x:t>
  </x:si>
  <x:si>
    <x:t>14</x:t>
  </x:si>
  <x:si>
    <x:t>Return on Rate Base</x:t>
  </x:si>
  <x:si>
    <x:t>15</x:t>
  </x:si>
  <x:si>
    <x:t>Annual Allocation Factor for Return on Rate Base</x:t>
  </x:si>
  <x:si>
    <x:t>(line 14 divided by line 2 col 3)</x:t>
  </x:si>
  <x:si>
    <x:t>16</x:t>
  </x:si>
  <x:si>
    <x:t>Annual Allocation Factor for Return</x:t>
  </x:si>
  <x:si>
    <x:t>Sum of line 13 and 15</x:t>
  </x:si>
  <x:si>
    <x:t>(14)</x:t>
  </x:si>
  <x:si>
    <x:t>(15)</x:t>
  </x:si>
  <x:si>
    <x:t>Line No.</x:t>
  </x:si>
  <x:si>
    <x:t xml:space="preserve">Project Name </x:t>
  </x:si>
  <x:si>
    <x:t>RTO Project Number or Zonal</x:t>
  </x:si>
  <x:si>
    <x:t xml:space="preserve">Project Gross Plant </x:t>
  </x:si>
  <x:si>
    <x:t>Annual Expense Charge</x:t>
  </x:si>
  <x:si>
    <x:t>Project Net Plant or CWIP Balance</x:t>
  </x:si>
  <x:si>
    <x:t>Annual Return Charge</x:t>
  </x:si>
  <x:si>
    <x:t>Project Depreciation/Amortization Expense</x:t>
  </x:si>
  <x:si>
    <x:t>Annual Revenue Requirement</x:t>
  </x:si>
  <x:si>
    <x:t>Incentive Return in basis Points</x:t>
  </x:si>
  <x:si>
    <x:t>Incentive Return</x:t>
  </x:si>
  <x:si>
    <x:t>Total Annual Revenue Requirement</x:t>
  </x:si>
  <x:si>
    <x:t>True-Up Adjustment</x:t>
  </x:si>
  <x:si>
    <x:t>Net Rev Req</x:t>
  </x:si>
  <x:si>
    <x:t>(Page 1 line 11)</x:t>
  </x:si>
  <x:si>
    <x:t>(Col. 3 * Col. 4)</x:t>
  </x:si>
  <x:si>
    <x:t>(Notes D &amp; I)</x:t>
  </x:si>
  <x:si>
    <x:t>(Page 1 line 16)</x:t>
  </x:si>
  <x:si>
    <x:t>(Col. 6 * Col. 7)</x:t>
  </x:si>
  <x:si>
    <x:t>(Notes E &amp; I)</x:t>
  </x:si>
  <x:si>
    <x:t>(Sum Col. 5, 8 &amp; 9)</x:t>
  </x:si>
  <x:si>
    <x:t>(Note K)</x:t>
  </x:si>
  <x:si>
    <x:t>(Sum Col. 10 &amp; 12)</x:t>
  </x:si>
  <x:si>
    <x:t>(Note F)</x:t>
  </x:si>
  <x:si>
    <x:t>Zonal</x:t>
  </x:si>
  <x:si>
    <x:t>17h</x:t>
  </x:si>
  <x:si>
    <x:t>17i</x:t>
  </x:si>
  <x:si>
    <x:t>17j</x:t>
  </x:si>
  <x:si>
    <x:t>17k</x:t>
  </x:si>
  <x:si>
    <x:t>17l</x:t>
  </x:si>
  <x:si>
    <x:t>17m</x:t>
  </x:si>
  <x:si>
    <x:t>17n</x:t>
  </x:si>
  <x:si>
    <x:t>17o</x:t>
  </x:si>
  <x:si>
    <x:t>17p</x:t>
  </x:si>
  <x:si>
    <x:t>17q</x:t>
  </x:si>
  <x:si>
    <x:t>17r</x:t>
  </x:si>
  <x:si>
    <x:t>17s</x:t>
  </x:si>
  <x:si>
    <x:t>17t</x:t>
  </x:si>
  <x:si>
    <x:t>17u</x:t>
  </x:si>
  <x:si>
    <x:t>17v</x:t>
  </x:si>
  <x:si>
    <x:t>17w</x:t>
  </x:si>
  <x:si>
    <x:t>17x</x:t>
  </x:si>
  <x:si>
    <x:t>17y</x:t>
  </x:si>
  <x:si>
    <x:t>18</x:t>
  </x:si>
  <x:si>
    <x:t>Annual Totals</x:t>
  </x:si>
  <x:si>
    <x:t>Note</x:t>
  </x:si>
  <x:si>
    <x:t>Letter</x:t>
  </x:si>
  <x:si>
    <x:t>Inclusive of any CWIP or unamortized abandoned plant included in rate base when authorized by FERC order less any prefunded AFUDC, if applicable.</x:t>
  </x:si>
  <x:si>
    <x:t xml:space="preserve">Project Gross Plant is the total capital investment for the project calculated in the same method as the gross plant value in line 1.  This value includes subsequent capital investments required to maintain the facilities to their original capabilities.  </x:t>
  </x:si>
  <x:si>
    <x:t xml:space="preserve"> Gross plant does not include Unamortized Abandoned Plant.</x:t>
  </x:si>
  <x:si>
    <x:t>Project Net Plant is the Project Gross Plant Identified in Column 3 less the associated Accumulated Depreciation.  Net Plant includes CWIP and Unamortized Abandoned Plant and excludes any regulatory asset, which are to entered as a separate line item.</x:t>
  </x:si>
  <x:si>
    <x:t>Project Depreciation Expense is the actual value booked for the project and included in the Depreciation Expense in Attachment H, page 3, line 14.  Project Depreciation Expense includes the amortization of Abandoned Plant</x:t>
  </x:si>
  <x:si>
    <x:t>True-Up Adjustment is calculated on the Project True-up Schedule for the Rate Year</x:t>
  </x:si>
  <x:si>
    <x:t>The Net Rev Req is the value to be used in the rate calculation under the applicable Schedule under the PJM OATT for each project.</x:t>
  </x:si>
  <x:si>
    <x:t>The Total General, Intangible and Common Depreciation Expense excludes any depreciation expense directly associated with a project and thereby included in page 2 column 9.</x:t>
  </x:si>
  <x:si>
    <x:t>The Unamortized Abandoned Plant balance is included in Net Plant, and Amortization of Abandoned Plant is included in Depreciation/Amortization Expense.</x:t>
  </x:si>
  <x:si>
    <x:t>The Competitive Bid Concession is the reduction in revenue, if any, that the company agreed to, for instance, to be selected to build facilities as the result of a competitive process and equals the amount by which the annual revenue requirement is reduced from the ceiling rate</x:t>
  </x:si>
  <x:si>
    <x:t>Requires approval by FERC of incentive return applicable to the specified project(s)</x:t>
  </x:si>
  <x:si>
    <x:t xml:space="preserve">Facilities that provide Wholesale Distribution Service are not to be listed as projects on lines 15, the revenue requirements associated with these facilities are calculated on Attachment 11 </x:t>
  </x:si>
  <x:si>
    <x:t>When an updated projected net revenue requirement is posted due to an asset acquisition as provided for in the Protocols, the difference between the updated net revenue requirement in Col (16) and the revenues collected to date will be recovered</x:t>
  </x:si>
  <x:si>
    <x:t>over the remaining months of the Rate Year.</x:t>
  </x:si>
  <x:si>
    <x:t>Revenue Requirement Projected</x:t>
  </x:si>
  <x:si>
    <x:t>Actual Revenue</x:t>
  </x:si>
  <x:si>
    <x:t>Rate Year being Trued-Up</x:t>
  </x:si>
  <x:si>
    <x:t>For Rate Year</x:t>
  </x:si>
  <x:si>
    <x:t>Requirement</x:t>
  </x:si>
  <x:si>
    <x:t>Annual True-Up Calculation</x:t>
  </x:si>
  <x:si>
    <x:t>% of</x:t>
  </x:si>
  <x:si>
    <x:t>Projected</x:t>
  </x:si>
  <x:si>
    <x:t xml:space="preserve">Revenue </x:t>
  </x:si>
  <x:si>
    <x:t>Actual</x:t>
  </x:si>
  <x:si>
    <x:t xml:space="preserve">Net </x:t>
  </x:si>
  <x:si>
    <x:t>Net Revenue</x:t>
  </x:si>
  <x:si>
    <x:t>Received</x:t>
  </x:si>
  <x:si>
    <x:t>Under/(Over)</x:t>
  </x:si>
  <x:si>
    <x:t>Prior Period</x:t>
  </x:si>
  <x:si>
    <x:t>Income</x:t>
  </x:si>
  <x:si>
    <x:t>Total True-Up</x:t>
  </x:si>
  <x:si>
    <x:t>(E, Line 2 ) x (D)</x:t>
  </x:si>
  <x:si>
    <x:t>Collection  (F)-(E)</x:t>
  </x:si>
  <x:si>
    <x:t>(G) + (H) + (I)</x:t>
  </x:si>
  <x:si>
    <x:t>3a</x:t>
  </x:si>
  <x:si>
    <x:t>3b</x:t>
  </x:si>
  <x:si>
    <x:t>3c</x:t>
  </x:si>
  <x:si>
    <x:t>3d</x:t>
  </x:si>
  <x:si>
    <x:t>3e</x:t>
  </x:si>
  <x:si>
    <x:t>3f</x:t>
  </x:si>
  <x:si>
    <x:t>3g</x:t>
  </x:si>
  <x:si>
    <x:t>3h</x:t>
  </x:si>
  <x:si>
    <x:t>3i</x:t>
  </x:si>
  <x:si>
    <x:t>3j</x:t>
  </x:si>
  <x:si>
    <x:t>3k</x:t>
  </x:si>
  <x:si>
    <x:t>3l</x:t>
  </x:si>
  <x:si>
    <x:t>3m</x:t>
  </x:si>
  <x:si>
    <x:t>3n</x:t>
  </x:si>
  <x:si>
    <x:t>3o</x:t>
  </x:si>
  <x:si>
    <x:t>3p</x:t>
  </x:si>
  <x:si>
    <x:t>3q</x:t>
  </x:si>
  <x:si>
    <x:t>3r</x:t>
  </x:si>
  <x:si>
    <x:t>3s</x:t>
  </x:si>
  <x:si>
    <x:t>3t</x:t>
  </x:si>
  <x:si>
    <x:t>3u</x:t>
  </x:si>
  <x:si>
    <x:t>3v</x:t>
  </x:si>
  <x:si>
    <x:t>3w</x:t>
  </x:si>
  <x:si>
    <x:t>3x</x:t>
  </x:si>
  <x:si>
    <x:t>Total Annual Revenue Requirements (Note A)</x:t>
  </x:si>
  <x:si>
    <x:t>Monthly Interest Rate</x:t>
  </x:si>
  <x:si>
    <x:t>Interest Income (Expense)</x:t>
  </x:si>
  <x:si>
    <x:t>3) The "Revenue Received" on line 2, Col. (E), is the total amount of revenue distributed to company in the  year as shown on  pages 328-330 of the Form No 1. The Revenue Received is input on line 2, Col. E excludes any True-Up revenues.</x:t>
  </x:si>
  <x:si>
    <x:t xml:space="preserve">      Column E, lines 3 are the dollar amounts of Revenue Received reflecting the % in Column D.  This assigns to each project a percentage of the revenue received based on the percentage of the Projected Net Revenue Requirement in Column C.</x:t>
  </x:si>
  <x:si>
    <x:t xml:space="preserve">      Column D, lines 3 are sourced from the projected revenue requirement for the year at issue.</x:t>
  </x:si>
  <x:si>
    <x:t xml:space="preserve">4) Interest from Attachment 6. </x:t>
  </x:si>
  <x:si>
    <x:t>5)  Prior Period Adjustment from line 5 is pro rata  to each project, unless the error was project specific.</x:t>
  </x:si>
  <x:si>
    <x:t>Prior Period Adjustments</x:t>
  </x:si>
  <x:si>
    <x:t>In Dollars</x:t>
  </x:si>
  <x:si>
    <x:t>Col. (b) + Col. (c)</x:t>
  </x:si>
  <x:si>
    <x:t>Attachment 6A</x:t>
  </x:si>
  <x:si>
    <x:t>Attachment 6B</x:t>
  </x:si>
  <x:si>
    <x:t>Plant-Related Reserves Amount</x:t>
  </x:si>
  <x:si>
    <x:t>Labor-Related Reserves Amount</x:t>
  </x:si>
  <x:si>
    <x:t>Total Reserves</x:t>
  </x:si>
  <x:si>
    <x:t>Sum Col. 13 &amp; 14
(Note G)</x:t>
  </x:si>
  <x:si>
    <x:t>True-Up Interest Rate</x:t>
  </x:si>
  <x:si>
    <x:t>[A]</x:t>
  </x:si>
  <x:si>
    <x:t>Month (Note A)</x:t>
  </x:si>
  <x:si>
    <x:t>FERC Monthly Interest Rate</x:t>
  </x:si>
  <x:si>
    <x:t>December</x:t>
  </x:si>
  <x:si>
    <x:t xml:space="preserve">Average of lines 1-17 above </x:t>
  </x:si>
  <x:si>
    <x:t>Note A:</x:t>
  </x:si>
  <x:si>
    <x:t>(1) The FERC Quarterly Interest Rate in column [A] is the interest applicable to the Month indicated.</x:t>
  </x:si>
  <x:si>
    <x:t>17 Months</x:t>
  </x:si>
  <x:si>
    <x:t>Line 18 above</x:t>
  </x:si>
  <x:si>
    <x:t>Col. C x Col D x Col E</x:t>
  </x:si>
  <x:si>
    <x:t>21a</x:t>
  </x:si>
  <x:si>
    <x:t>21b</x:t>
  </x:si>
  <x:si>
    <x:t>21c</x:t>
  </x:si>
  <x:si>
    <x:t>63a</x:t>
  </x:si>
  <x:si>
    <x:t xml:space="preserve">     Less Merger Costs to Achieve</x:t>
  </x:si>
  <x:si>
    <x:t>68b</x:t>
  </x:si>
  <x:si>
    <x:t xml:space="preserve">    Less Merger Costs to Achieve</x:t>
  </x:si>
  <x:si>
    <x:t>(m)</x:t>
  </x:si>
  <x:si>
    <x:t>Average of the 13 Monthly Balances (except ADIT - see Attachment 1)</x:t>
  </x:si>
  <x:si>
    <x:t>Average of the 13 Monthly Balances Less Merger Cost to Achieve</x:t>
  </x:si>
  <x:si>
    <x:t xml:space="preserve">Transmission O&amp;M  </x:t>
  </x:si>
  <x:si>
    <x:t>Allocation to Trans.</x:t>
  </x:si>
  <x:si>
    <x:t>Less Merger Cost to Achieve (Attachment 10)</x:t>
  </x:si>
  <x:si>
    <x:t>Average of the 13 Monthly Balances (Attachment 9A)</x:t>
  </x:si>
  <x:si>
    <x:t>Jan-Dec (Year 1)</x:t>
  </x:si>
  <x:si>
    <x:t>Less Revenue Credits (Enter As Negative)</x:t>
  </x:si>
  <x:si>
    <x:t>21d</x:t>
  </x:si>
  <x:si>
    <x:t>21e</x:t>
  </x:si>
  <x:si>
    <x:t>21f</x:t>
  </x:si>
  <x:si>
    <x:t>21g</x:t>
  </x:si>
  <x:si>
    <x:t>21h</x:t>
  </x:si>
  <x:si>
    <x:t>21i</x:t>
  </x:si>
  <x:si>
    <x:t>21j</x:t>
  </x:si>
  <x:si>
    <x:t>21k</x:t>
  </x:si>
  <x:si>
    <x:t>21l</x:t>
  </x:si>
  <x:si>
    <x:t>21m</x:t>
  </x:si>
  <x:si>
    <x:t>21n</x:t>
  </x:si>
  <x:si>
    <x:t>21o</x:t>
  </x:si>
  <x:si>
    <x:t>21p</x:t>
  </x:si>
  <x:si>
    <x:t>Account No. 255
Accumulated Deferred Investment Credit</x:t>
  </x:si>
  <x:si>
    <x:t>p207.104g (See Attachment 9A, line 14, column j)</x:t>
  </x:si>
  <x:si>
    <x:t>p214 (See Attachment 9, line 30, column c)</x:t>
  </x:si>
  <x:si>
    <x:t>Attachment 9, line 30, column f</x:t>
  </x:si>
  <x:si>
    <x:t>p227.6c &amp; 16.c (See Attachment 9, line 30, column e)</x:t>
  </x:si>
  <x:si>
    <x:t>Attachment 6A, line 4, column j</x:t>
  </x:si>
  <x:si>
    <x:t>Attachment 6A, Col. G + Col H</x:t>
  </x:si>
  <x:si>
    <x:t>Attach 9, line 16, column b</x:t>
  </x:si>
  <x:si>
    <x:t>Intangible</x:t>
  </x:si>
  <x:si>
    <x:t>General Depr.</x:t>
  </x:si>
  <x:si>
    <x:t>Intangible Amort.</x:t>
  </x:si>
  <x:si>
    <x:t>Common Depr.</x:t>
  </x:si>
  <x:si>
    <x:t>Common Amort.</x:t>
  </x:si>
  <x:si>
    <x:t>Common Depreciation</x:t>
  </x:si>
  <x:si>
    <x:t>Common Amortization</x:t>
  </x:si>
  <x:si>
    <x:t>This Line Intentionally Left Blank</x:t>
  </x:si>
  <x:si>
    <x:t>Depreciation &amp; Amortization Expense Cost To Achieve</x:t>
  </x:si>
  <x:si>
    <x:t>General Plant</x:t>
  </x:si>
  <x:si>
    <x:t>Intangible Plant</x:t>
  </x:si>
  <x:si>
    <x:t>87a</x:t>
  </x:si>
  <x:si>
    <x:t>88a</x:t>
  </x:si>
  <x:si>
    <x:t>Capital Cost To Achieve included in Total Electric Plant in Service</x:t>
  </x:si>
  <x:si>
    <x:t>6a</x:t>
  </x:si>
  <x:si>
    <x:t>Attachment 10, line 80, column b</x:t>
  </x:si>
  <x:si>
    <x:t>(Note A)</x:t>
  </x:si>
  <x:si>
    <x:t>(Line 8 - 13)</x:t>
  </x:si>
  <x:si>
    <x:t>(Line 29 - Line 28)</x:t>
  </x:si>
  <x:si>
    <x:t>(Line 15 / 8)</x:t>
  </x:si>
  <x:si>
    <x:t>(Line 39 - Line 28)</x:t>
  </x:si>
  <x:si>
    <x:t>(Line 17 / 14)</x:t>
  </x:si>
  <x:si>
    <x:t>(Notes A &amp; B)</x:t>
  </x:si>
  <x:si>
    <x:t>(Line 5)</x:t>
  </x:si>
  <x:si>
    <x:t>(Line 45)</x:t>
  </x:si>
  <x:si>
    <x:t>(Note N)</x:t>
  </x:si>
  <x:si>
    <x:t>(Line 39 + 58)</x:t>
  </x:si>
  <x:si>
    <x:t>(Note E)</x:t>
  </x:si>
  <x:si>
    <x:t>(Note D)</x:t>
  </x:si>
  <x:si>
    <x:t>(Line 74 * 75)</x:t>
  </x:si>
  <x:si>
    <x:t>(Note G)</x:t>
  </x:si>
  <x:si>
    <x:t>(Line 77 + 78)</x:t>
  </x:si>
  <x:si>
    <x:t>(Line 80 + 81)</x:t>
  </x:si>
  <x:si>
    <x:t>(Line 82 * 83)</x:t>
  </x:si>
  <x:si>
    <x:t>(Line 66 + 76 + 79 + 84)</x:t>
  </x:si>
  <x:si>
    <x:t>(Note P)</x:t>
  </x:si>
  <x:si>
    <x:t>(Line 114)</x:t>
  </x:si>
  <x:si>
    <x:t>(Sum Lines 104 to 106)</x:t>
  </x:si>
  <x:si>
    <x:t>(Sum Lines 108 to 112)</x:t>
  </x:si>
  <x:si>
    <x:t>(Line 107)</x:t>
  </x:si>
  <x:si>
    <x:t>(Sum Lines 113 to 115)</x:t>
  </x:si>
  <x:si>
    <x:t>(Line 102 / 113)</x:t>
  </x:si>
  <x:si>
    <x:t>(Line 103 / 114)</x:t>
  </x:si>
  <x:si>
    <x:t>(Line 117 * 120)</x:t>
  </x:si>
  <x:si>
    <x:t>(Line 118 * 121)</x:t>
  </x:si>
  <x:si>
    <x:t>(Line 119 * 122)</x:t>
  </x:si>
  <x:si>
    <x:t>(Sum Lines 123 to 125)</x:t>
  </x:si>
  <x:si>
    <x:t>(Line 59 * 126)</x:t>
  </x:si>
  <x:si>
    <x:t>(Note I)</x:t>
  </x:si>
  <x:si>
    <x:t>(Note M)</x:t>
  </x:si>
  <x:si>
    <x:t>(Note L)</x:t>
  </x:si>
  <x:si>
    <x:t>(Line 174)</x:t>
  </x:si>
  <x:si>
    <x:t>100 Basis Point increase in ROE</x:t>
  </x:si>
  <x:si>
    <x:t>1) From Attachment 6, line 17, col. 13 for the projection for the Rate Year.</x:t>
  </x:si>
  <x:si>
    <x:t>2) From Attachment 6, line 17, col. 13 for that project based on the actual costs for the Rate Year.</x:t>
  </x:si>
  <x:si>
    <x:t>9a</x:t>
  </x:si>
  <x:si>
    <x:t>10a</x:t>
  </x:si>
  <x:si>
    <x:t>Projected Accumulated Depreciation &amp; Amortization Less Projected Asset Retirement Obligations</x:t>
  </x:si>
  <x:si>
    <x:t>Attachment 10, line 39, column b</x:t>
  </x:si>
  <x:si>
    <x:t>Capital Cost To Achieve included in the General and Intangible Plant</x:t>
  </x:si>
  <x:si>
    <x:t>p219.29c (See Attachment 9A, line 42, column b)</x:t>
  </x:si>
  <x:si>
    <x:t>p200.21c (See Attachment 9, line 14, column h)</x:t>
  </x:si>
  <x:si>
    <x:t>p356 (See Attachment 9, line 14, column i)</x:t>
  </x:si>
  <x:si>
    <x:t>Attachment 9, line 15, column i</x:t>
  </x:si>
  <x:si>
    <x:t>p356 (See Attachment 9, line 14, column g)</x:t>
  </x:si>
  <x:si>
    <x:t>11a</x:t>
  </x:si>
  <x:si>
    <x:t>12a</x:t>
  </x:si>
  <x:si>
    <x:t>19a</x:t>
  </x:si>
  <x:si>
    <x:t>Attachment 9, line 15, column b</x:t>
  </x:si>
  <x:si>
    <x:t>23a</x:t>
  </x:si>
  <x:si>
    <x:t>Attachment 9, line 15, column c</x:t>
  </x:si>
  <x:si>
    <x:t>24a</x:t>
  </x:si>
  <x:si>
    <x:t>Attachment 9, line 15, column d</x:t>
  </x:si>
  <x:si>
    <x:t>30a</x:t>
  </x:si>
  <x:si>
    <x:t>30b</x:t>
  </x:si>
  <x:si>
    <x:t>Transmission Accumulated Depreciation Less Merger Costs to Achieve</x:t>
  </x:si>
  <x:si>
    <x:t>p219.25.c (See Attachment 9, line 14, column e)</x:t>
  </x:si>
  <x:si>
    <x:t>Attachment 9, line 15, column e</x:t>
  </x:si>
  <x:si>
    <x:t>31a</x:t>
  </x:si>
  <x:si>
    <x:t>p207.58.g (See Attachment 9, line 14, column b)</x:t>
  </x:si>
  <x:si>
    <x:t>p205.5.g &amp; p207.99.g (See Attachment 9, line 14, column c)</x:t>
  </x:si>
  <x:si>
    <x:t>p356 (See Attachment 9, line 14, column d)</x:t>
  </x:si>
  <x:si>
    <x:t>p219.28.c (See attachment 9, line 14, column f)</x:t>
  </x:si>
  <x:si>
    <x:t>Attachment 9, line 15, column f</x:t>
  </x:si>
  <x:si>
    <x:t>Attachment 9, line 15, column g</x:t>
  </x:si>
  <x:si>
    <x:t>Attachment 9, line 15, column h</x:t>
  </x:si>
  <x:si>
    <x:t>Attachment A Line #s, Descriptions and Notes</x:t>
  </x:si>
  <x:si>
    <x:t>General  Depreciation</x:t>
  </x:si>
  <x:si>
    <x:t>p216.43.b (See Attachment 9, line 30, column b)</x:t>
  </x:si>
  <x:si>
    <x:t>Attachment 10, line 8, column b</x:t>
  </x:si>
  <x:si>
    <x:t>p336.1d&amp;e (See Attachment 5)</x:t>
  </x:si>
  <x:si>
    <x:t>p336.11.b  (See Attachment 5)</x:t>
  </x:si>
  <x:si>
    <x:t>p356 or p336.11d (See Attachment 5)</x:t>
  </x:si>
  <x:si>
    <x:t>Accumulated Deferred Income Taxes (ADIT)</x:t>
  </x:si>
  <x:si>
    <x:t>40a</x:t>
  </x:si>
  <x:si>
    <x:t xml:space="preserve">Account No. 190 (ADIT) </x:t>
  </x:si>
  <x:si>
    <x:t>40b</x:t>
  </x:si>
  <x:si>
    <x:t xml:space="preserve">Account No. 281 (ADIT - Accel. Amort) </x:t>
  </x:si>
  <x:si>
    <x:t>40c</x:t>
  </x:si>
  <x:si>
    <x:t>40d</x:t>
  </x:si>
  <x:si>
    <x:t>Account No. 283 (ADIT - Other)</x:t>
  </x:si>
  <x:si>
    <x:t>Account No. 255 (Accum. Deferred Investment Tax Credits)</x:t>
  </x:si>
  <x:si>
    <x:t>U</x:t>
  </x:si>
  <x:si>
    <x:t>to be placed in service in the current calendar year that is not included in the PJM Regional Transmission Plan (RTEP) detailed on Attachments 9 or 9A.</x:t>
  </x:si>
  <x:si>
    <x:t>Attachment 10, line 1, column x</x:t>
  </x:si>
  <x:si>
    <x:t>Attachment 10, line 2, column b</x:t>
  </x:si>
  <x:si>
    <x:t>Attachment 6, line 18, column 12</x:t>
  </x:si>
  <x:si>
    <x:t xml:space="preserve">Rate Year = </x:t>
  </x:si>
  <x:si>
    <x:t>Accumulated Deferred Income Taxes (Account No. 190)</x:t>
  </x:si>
  <x:si>
    <x:t>Days in Period</x:t>
  </x:si>
  <x:si>
    <x:t>Days 
Per Month</x:t>
  </x:si>
  <x:si>
    <x:t>Prorated Days
Per Month</x:t>
  </x:si>
  <x:si>
    <x:t>Total Days
Per Future 
Test Period</x:t>
  </x:si>
  <x:si>
    <x:t>Projected
 Monthly Activity</x:t>
  </x:si>
  <x:si>
    <x:t>Beginning Balance - ADIT Not Subject to Proration</x:t>
  </x:si>
  <x:si>
    <x:t>Beginning Balance - DTA / (DTL)</x:t>
  </x:si>
  <x:si>
    <x:t>Ending Balance - ADIT Not Subject to Proration</x:t>
  </x:si>
  <x:si>
    <x:t>Accumulated Deferred Income Taxes - Property (Account No. 282)</x:t>
  </x:si>
  <x:si>
    <x:t xml:space="preserve">Beginning Balance - ADIT Depreciation Adjustment </x:t>
  </x:si>
  <x:si>
    <x:t xml:space="preserve">Ending Balance - ADIT Depreciation Adjustment </x:t>
  </x:si>
  <x:si>
    <x:t xml:space="preserve">Ending Balance - DTA / (DTL) </x:t>
  </x:si>
  <x:si>
    <x:t>Accumulated Deferred Income Taxes - Other (Account No. 283)</x:t>
  </x:si>
  <x:si>
    <x:t xml:space="preserve">Notes </x:t>
  </x:si>
  <x:si>
    <x:t>ADIT (Not Subject to Proration)</x:t>
  </x:si>
  <x:si>
    <x:t>ADIT-281</x:t>
  </x:si>
  <x:si>
    <x:t>ADIT-282</x:t>
  </x:si>
  <x:si>
    <x:t>Subtotal - Transmission ADIT</x:t>
  </x:si>
  <x:si>
    <x:t>ADIT-190 (Not Subject to Proration)</x:t>
  </x:si>
  <x:si>
    <x:t>Subtotal: ADIT-190 (Not Subject to Proration)</x:t>
  </x:si>
  <x:si>
    <x:t>Total: ADIT-190 (Not Subject to Proration)</x:t>
  </x:si>
  <x:si>
    <x:t>Transmission Allocator</x:t>
  </x:si>
  <x:si>
    <x:t>Other Allocator</x:t>
  </x:si>
  <x:si>
    <x:t>ADIT  - Transmission</x:t>
  </x:si>
  <x:si>
    <x:t>ADIT-190 (Subject to Proration)</x:t>
  </x:si>
  <x:si>
    <x:t>Subtotal: ADIT-190 (Subject to Proration)</x:t>
  </x:si>
  <x:si>
    <x:t>Total: ADIT-190 (Subject to Proration)</x:t>
  </x:si>
  <x:si>
    <x:t>Total - FERC Form 1, Page 234</x:t>
  </x:si>
  <x:si>
    <x:t>5. Deferred income taxes arise when items are included in taxable income in different periods than they are included in rates, therefore if the item giving rise to the ADIT is not included in the formula, the associated ADIT amount shall be excluded.</x:t>
  </x:si>
  <x:si>
    <x:t>6. ADIT items subject to the proration under the "normalization" rules will be included in ADIT-190 (Subject to Proration)</x:t>
  </x:si>
  <x:si>
    <x:t>ADIT- 282 (Not Subject to Proration)</x:t>
  </x:si>
  <x:si>
    <x:t>Subtotal: ADIT-282 (Not Subject to Proration)</x:t>
  </x:si>
  <x:si>
    <x:t>Total: ADIT-282 (Not Subject to Proration)</x:t>
  </x:si>
  <x:si>
    <x:t>ADIT-282 (Subject to Proration)</x:t>
  </x:si>
  <x:si>
    <x:t>Subtotal: ADIT-282 (Subject to Proration)</x:t>
  </x:si>
  <x:si>
    <x:t xml:space="preserve">ADIT-282 </x:t>
  </x:si>
  <x:si>
    <x:t>ADIT-282 (Not Subject to Proration)</x:t>
  </x:si>
  <x:si>
    <x:t>Total - Pg. 277  (Form 1-F filer:  see note 7, below)</x:t>
  </x:si>
  <x:si>
    <x:t>6. ADIT items subject to the proration under the "normalization" rules will be included in ADIT-282 (Subject to Proration)</x:t>
  </x:si>
  <x:si>
    <x:t>7.  Re:  Form 1-F filer:  Sum of subtotals for Accounts 282 and 283 should tie to Form No. 1-F, p.113.57.c</x:t>
  </x:si>
  <x:si>
    <x:t>ADIT- 283 (Not Subject to Proration)</x:t>
  </x:si>
  <x:si>
    <x:t>Subtotal: ADIT-283 (Not Subject to Proration)</x:t>
  </x:si>
  <x:si>
    <x:t>Total: ADIT-283 (Not Subject to Proration)</x:t>
  </x:si>
  <x:si>
    <x:t>ADIT-283 (Subject to Proration)</x:t>
  </x:si>
  <x:si>
    <x:t>Total: ADIT-283 (Subject to Proration)</x:t>
  </x:si>
  <x:si>
    <x:t>6. ADIT items subject to the proration under the "normalization" rules will be included in ADIT-283 (Subject to Proration)</x:t>
  </x:si>
  <x:si>
    <x:t xml:space="preserve">Allocation (Plant Allocator) </x:t>
  </x:si>
  <x:si>
    <x:t xml:space="preserve">Allocation (Labor Allocator) </x:t>
  </x:si>
  <x:si>
    <x:t xml:space="preserve">207.57.g.  Projected monthly balances that are the amounts expected to be included in 207.57.g for end of year and records for other months </x:t>
  </x:si>
  <x:si>
    <x:t>Col. (b) - Col. (f)</x:t>
  </x:si>
  <x:si>
    <x:t>Col. (c) - Col. (g)</x:t>
  </x:si>
  <x:si>
    <x:t>Col. (d) - Col. (h)</x:t>
  </x:si>
  <x:si>
    <x:t>Col. (e) - Col. (i)</x:t>
  </x:si>
  <x:si>
    <x:t>219.25.c Projected monthly balances that are the amounts expected to be included in 219.25.c for end of year and records for other months</x:t>
  </x:si>
  <x:si>
    <x:t xml:space="preserve">219.29.c Projected monthly balances that are the amounts expected to be included in 219.29.c for end of year and records for other months </x:t>
  </x:si>
  <x:si>
    <x:t>219.28c for end of year, records for other months</x:t>
  </x:si>
  <x:si>
    <x:t>200.21c for end of year, records for other months</x:t>
  </x:si>
  <x:si>
    <x:t>Col. (b) - Col. (h)</x:t>
  </x:si>
  <x:si>
    <x:t>Col. (c) - Col. (i)</x:t>
  </x:si>
  <x:si>
    <x:t>Col. (d) - Col. (j)</x:t>
  </x:si>
  <x:si>
    <x:t>Col. (e) - Col. (k)</x:t>
  </x:si>
  <x:si>
    <x:t>Col. (g) - Col. (m)</x:t>
  </x:si>
  <x:si>
    <x:t>Col. (f) - Col. (l)</x:t>
  </x:si>
  <x:si>
    <x:t xml:space="preserve">p207.104.g. Projected monthly balances that are the amounts expected to be included in 207.104.g for end of year and records for other months </x:t>
  </x:si>
  <x:si>
    <x:t>207.57.g. + 207.74.g. + 207.83.g. + 207.98.g.  Projected monthly balances that are the amounts expected to be included in 207.57.g. + 207.74.g. + 207.83.g. + 207.98.g.  for end of year and records for other months</x:t>
  </x:si>
  <x:si>
    <x:t>Col. (b) - Col. (e)</x:t>
  </x:si>
  <x:si>
    <x:t>Col. (c) - Col. (f) - Col. (h)</x:t>
  </x:si>
  <x:si>
    <x:t>Col. (d) - Col. (g) - Col. (i)</x:t>
  </x:si>
  <x:si>
    <x:t>214 for end of year, records for other months</x:t>
  </x:si>
  <x:si>
    <x:t>p266.h (See Attachment 1B)</x:t>
  </x:si>
  <x:si>
    <x:t>p207.104g (See Attachment 9A, column b)</x:t>
  </x:si>
  <x:si>
    <x:t>p200.21c (See Attachment 9, column h)</x:t>
  </x:si>
  <x:si>
    <x:t>p356 (See Attachment 9, column i)</x:t>
  </x:si>
  <x:si>
    <x:t>p356 (See Attachment 9, column g)</x:t>
  </x:si>
  <x:si>
    <x:t>p356 (See Attachment 9, column d)</x:t>
  </x:si>
  <x:si>
    <x:t>p227.6c &amp; 16.c (See Attachment 9, column e)</x:t>
  </x:si>
  <x:si>
    <x:t>p214 (See Attachment 9, column c)</x:t>
  </x:si>
  <x:si>
    <x:t>p207.58.g (See Attachment 9, column b)</x:t>
  </x:si>
  <x:si>
    <x:t>p219.25.c (See Attachment 9, column e)</x:t>
  </x:si>
  <x:si>
    <x:t xml:space="preserve">Column L applies when (1) Column J is under-projected AND (2) actual monthly and projected monthly activity are either both increases or decreases.  Enter the amount from Column J.  In other situations, enter zero.                                                                                                                 </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</x:si>
  <x:si>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</x:si>
  <x:si>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</x:si>
  <x:si>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x:t>
  </x:si>
  <x:si>
    <x: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x:t>
  </x:si>
  <x:si>
    <x:t xml:space="preserve">Prorated ADIT </x:t>
  </x:si>
  <x:si>
    <x:t>Average Balance as adjusted (non-prorated)</x:t>
  </x:si>
  <x:si>
    <x:t>Estimated Ending Balance - ADIT Not Subject to Proration</x:t>
  </x:si>
  <x:si>
    <x:t xml:space="preserve">ADIT Subject to Proration </x:t>
  </x:si>
  <x:si>
    <x:t>Actual Monthly
Activity</x:t>
  </x:si>
  <x:si>
    <x:t>Total Days
in Future 
Test Period</x:t>
  </x:si>
  <x:si>
    <x:t>Remaining Days
Per Month</x:t>
  </x:si>
  <x:si>
    <x:t>ADIT-283 (Not Subject to Proration)</x:t>
  </x:si>
  <x:si>
    <x:t>Subtotal: ADIT-283 (Subject to Proration)</x:t>
  </x:si>
  <x:si>
    <x:t>Attachment 10, line 9, column b</x:t>
  </x:si>
  <x:si>
    <x:t>TO calculates Reconciliation Revenues for Year 1 (e.g. 2018) by populating template with Year 1 actuals.</x:t>
  </x:si>
  <x:si>
    <x:t>TO calculates NITS revenues, net of true-ups, received in calendar Year 1 (e.g., 2018)</x:t>
  </x:si>
  <x:si>
    <x:t>Plant Related Exclusions - Cost Support</x:t>
  </x:si>
  <x:si>
    <x:t>Attachment A Line #s, Descriptions, Notes, Form 1 Pages #s and Instructions</x:t>
  </x:si>
  <x:si>
    <x:t>Form 1 Amounts</x:t>
  </x:si>
  <x:si>
    <x:t>Capital Leases</x:t>
  </x:si>
  <x:si>
    <x:t>p207.104g</x:t>
  </x:si>
  <x:si>
    <x:t>p219.29c</x:t>
  </x:si>
  <x:si>
    <x:t>p200.21c</x:t>
  </x:si>
  <x:si>
    <x:t>p207.58.g</x:t>
  </x:si>
  <x:si>
    <x:t>p205.5.g &amp; p207.99.g</x:t>
  </x:si>
  <x:si>
    <x:t xml:space="preserve">Accumulated General Depreciation </x:t>
  </x:si>
  <x:si>
    <x:t>p219.28c</x:t>
  </x:si>
  <x:si>
    <x:t>p321.112.b</x:t>
  </x:si>
  <x:si>
    <x:t>Rents</x:t>
  </x:si>
  <x:si>
    <x:t>Property Insurance</x:t>
  </x:si>
  <x:si>
    <x:t xml:space="preserve">Expense Related Exclusions - Cost Support </x:t>
  </x:si>
  <x:si>
    <x:t>Total 
Form 1 Amount</x:t>
  </x:si>
  <x:si>
    <x:t>State Approved Distribution Reg Asset Amortization</x:t>
  </x:si>
  <x:si>
    <x:t>Membership Dues in 923
current rate year</x:t>
  </x:si>
  <x:si>
    <x:t>Total Amount After Exclusion</x:t>
  </x:si>
  <x:si>
    <x:t>Total: p.323.197.b</x:t>
  </x:si>
  <x:si>
    <x:t>Other Income Tax Adjustment</x:t>
  </x:si>
  <x:si>
    <x:t>136a</x:t>
  </x:si>
  <x:si>
    <x:t>136b</x:t>
  </x:si>
  <x:si>
    <x:t>136c</x:t>
  </x:si>
  <x:si>
    <x:t>Transmission Related Account Reserves</x:t>
  </x:si>
  <x:si>
    <x:t>Total Balance Transmission Related Account Reserves</x:t>
  </x:si>
  <x:si>
    <x:t>Attachment 11A, line 27, column c</x:t>
  </x:si>
  <x:si>
    <x:t>Attachment 11B, line 15, column a</x:t>
  </x:si>
  <x:si>
    <x:t>(Note X)</x:t>
  </x:si>
  <x:si>
    <x:t>V</x:t>
  </x:si>
  <x:si>
    <x:t>W</x:t>
  </x:si>
  <x:si>
    <x:t>X</x:t>
  </x:si>
  <x:si>
    <x:t>Total Amount</x:t>
  </x:si>
  <x:si>
    <x:t>Allocation Factor</x:t>
  </x:si>
  <x:si>
    <x:t>Allocation %</x:t>
  </x:si>
  <x:si>
    <x:t>Total Amount Included In Rates</x:t>
  </x:si>
  <x:si>
    <x:t>Wages and Salaries</x:t>
  </x:si>
  <x:si>
    <x:t>Attachment 5b - EBSC Allocations of Costs to Affiliate</x:t>
  </x:si>
  <x:si>
    <x:t>BGE</x:t>
  </x:si>
  <x:si>
    <x:t>ComEd</x:t>
  </x:si>
  <x:si>
    <x:t>PECO</x:t>
  </x:si>
  <x:si>
    <x:t xml:space="preserve">End of Year December </x:t>
  </x:si>
  <x:si>
    <x:t>p.111, l.57</x:t>
  </x:si>
  <x:si>
    <x:t>Total Monthly Balance Included in Rates</x:t>
  </x:si>
  <x:si>
    <x:t>Attachment A Line #s, Descriptions, Notes</x:t>
  </x:si>
  <x:si>
    <x: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x:t>
  </x:si>
  <x:si>
    <x:t>13 Month Averages</x:t>
  </x:si>
  <x:si>
    <x:t>Amount Allocated</x:t>
  </x:si>
  <x:si>
    <x:t>100% Transmission</x:t>
  </x:si>
  <x:si>
    <x:t>Transmission Related Account Reserves Monthly Balance</x:t>
  </x:si>
  <x:si>
    <x:t>Attachment 11A - O&amp;M Workpaper</x:t>
  </x:si>
  <x:si>
    <x:t>321.83.b to 321.112.b</x:t>
  </x:si>
  <x:si>
    <x:t>Non-Recoverable</x:t>
  </x:si>
  <x:si>
    <x:t>Directly Assigned</x:t>
  </x:si>
  <x:si>
    <x:t>Operation, Supervision &amp; Engineering</x:t>
  </x:si>
  <x:si>
    <x:t>Load Dispatch-Reliability</x:t>
  </x:si>
  <x:si>
    <x:t>Load Dispatch-Monitor &amp; Oper Tran Sys</x:t>
  </x:si>
  <x:si>
    <x:t>Load Dispatch-Trans Svc &amp; Scheduling</x:t>
  </x:si>
  <x:si>
    <x:t>Scheduling, Sys Control &amp; Dispatch Svc</x:t>
  </x:si>
  <x:si>
    <x:t>Reliability Planning &amp; Standards Devel</x:t>
  </x:si>
  <x:si>
    <x:t>Transmission Service Studies</x:t>
  </x:si>
  <x:si>
    <x:t>Generation Interconnection Studies</x:t>
  </x:si>
  <x:si>
    <x:t>Reliability Planning &amp; Standard Devel</x:t>
  </x:si>
  <x:si>
    <x:t>Station Expenses</x:t>
  </x:si>
  <x:si>
    <x:t>Overhead Line Expenses</x:t>
  </x:si>
  <x:si>
    <x:t>Underground Line Expenses</x:t>
  </x:si>
  <x:si>
    <x:t>Transmission of Electricity by Others</x:t>
  </x:si>
  <x:si>
    <x:t>Miscellaneous Transmission Expenses</x:t>
  </x:si>
  <x:si>
    <x:t>Maintenance, Supervision &amp; Engineering</x:t>
  </x:si>
  <x:si>
    <x:t>Maintenance of Structures</x:t>
  </x:si>
  <x:si>
    <x:t>Maintenance of Computer Hardware</x:t>
  </x:si>
  <x:si>
    <x:t>Maintenance of Computer Software</x:t>
  </x:si>
  <x:si>
    <x:t>Maintenance of Communication Equipment</x:t>
  </x:si>
  <x:si>
    <x:t>Maintenance of Misc Regional Transmission Plant</x:t>
  </x:si>
  <x:si>
    <x:t>Maintenance of Station Equipment</x:t>
  </x:si>
  <x:si>
    <x:t>Maintenance of Overhead Lines</x:t>
  </x:si>
  <x:si>
    <x:t>Maintenance of Underground Lines</x:t>
  </x:si>
  <x:si>
    <x:t>Maintenance of Misc Transmission Plant</x:t>
  </x:si>
  <x:si>
    <x:t xml:space="preserve"> Transmission O&amp;M</x:t>
  </x:si>
  <x:si>
    <x:t>Attachment 11B - A&amp;G Workpaper</x:t>
  </x:si>
  <x:si>
    <x:t>323.181.b to 323.196.b</x:t>
  </x:si>
  <x:si>
    <x:t>S&amp;W Allocation</x:t>
  </x:si>
  <x:si>
    <x:t>Administrative and General Salaries</x:t>
  </x:si>
  <x:si>
    <x:t>Office Supplies and Expenses</x:t>
  </x:si>
  <x:si>
    <x:t>Administrative Expenses Transferred-Credit</x:t>
  </x:si>
  <x:si>
    <x:t>Outside Service Employed</x:t>
  </x:si>
  <x:si>
    <x:t>Injuries and Damages</x:t>
  </x:si>
  <x:si>
    <x:t xml:space="preserve">Employee Pensions and Benefits </x:t>
  </x:si>
  <x:si>
    <x:t>Franchise Requirements</x:t>
  </x:si>
  <x:si>
    <x:t>Regulatory Commission Expenses</x:t>
  </x:si>
  <x:si>
    <x:t>Duplicate Charges-Credit</x:t>
  </x:si>
  <x:si>
    <x:t>General Advertising Expenses</x:t>
  </x:si>
  <x:si>
    <x:t>Miscellaneous General Expenses</x:t>
  </x:si>
  <x:si>
    <x:t>Maintenance of General Plant</x:t>
  </x:si>
  <x:si>
    <x:t>Administrative &amp; General - Total (Sum of lines 1-14)</x:t>
  </x:si>
  <x:si>
    <x:t>Attachment 12 - Depreciation Rates</x:t>
  </x:si>
  <x:si>
    <x:t>(C)</x:t>
  </x:si>
  <x:si>
    <x:t>Applied</x:t>
  </x:si>
  <x:si>
    <x:t>Number</x:t>
  </x:si>
  <x:si>
    <x:t>Plant Type</x:t>
  </x:si>
  <x:si>
    <x:t>Depreciation Rate</x:t>
  </x:si>
  <x:si>
    <x:t>Electric Transmission</x:t>
  </x:si>
  <x:si>
    <x:t>Land and Land Rights</x:t>
  </x:si>
  <x:si>
    <x:t>Structures and Improvements</x:t>
  </x:si>
  <x:si>
    <x:t>Station Equipment</x:t>
  </x:si>
  <x:si>
    <x:t>Towers and Fixtures</x:t>
  </x:si>
  <x:si>
    <x:t>Poles and Fixtures</x:t>
  </x:si>
  <x:si>
    <x:t>Overhead Conductors and Devices</x:t>
  </x:si>
  <x:si>
    <x:t>Underground Conduit</x:t>
  </x:si>
  <x:si>
    <x:t>Underground Conductors and Devices</x:t>
  </x:si>
  <x:si>
    <x:t>Roads and Trails</x:t>
  </x:si>
  <x:si>
    <x:t>Electric General</x:t>
  </x:si>
  <x:si>
    <x:t>Office Furniture and Equipment</x:t>
  </x:si>
  <x:si>
    <x:t>Stores Equipment</x:t>
  </x:si>
  <x:si>
    <x:t>Tools, Shop, Garage Equipment</x:t>
  </x:si>
  <x:si>
    <x:t xml:space="preserve">Laboratory Equipment </x:t>
  </x:si>
  <x:si>
    <x:t>Power Operated Equipment</x:t>
  </x:si>
  <x:si>
    <x:t>Communication Equipment</x:t>
  </x:si>
  <x:si>
    <x:t>Miscellaneous Equipment</x:t>
  </x:si>
  <x:si>
    <x:t>Electric Intangible</x:t>
  </x:si>
  <x:si>
    <x:t>Franchises and Consents</x:t>
  </x:si>
  <x:si>
    <x:t>Miscellaneous Intangible Plant</x:t>
  </x:si>
  <x:si>
    <x:t>3-year plant</x:t>
  </x:si>
  <x:si>
    <x:t>4-year plant</x:t>
  </x:si>
  <x:si>
    <x:t>5-year plant</x:t>
  </x:si>
  <x:si>
    <x:t>7-year plant</x:t>
  </x:si>
  <x:si>
    <x:t>10-year plant</x:t>
  </x:si>
  <x:si>
    <x:t>12-year plant</x:t>
  </x:si>
  <x:si>
    <x:t>15-year plant</x:t>
  </x:si>
  <x:si>
    <x:t>(Note Y)</x:t>
  </x:si>
  <x:si>
    <x:t>p227.8c + p227.5c (See Attachment 9, line 30, column d)</x:t>
  </x:si>
  <x:si>
    <x:t>106a</x:t>
  </x:si>
  <x:si>
    <x:t xml:space="preserve">    Less Account 219</x:t>
  </x:si>
  <x:si>
    <x:t>p112.15c</x:t>
  </x:si>
  <x:si>
    <x:t>(Sum Lines 104 to 106a)</x:t>
  </x:si>
  <x:si>
    <x:t>(Note Q)</x:t>
  </x:si>
  <x:si>
    <x:t>Y</x:t>
  </x:si>
  <x:si>
    <x:t>Miscellaneous Credits (Attachment 5)</x:t>
  </x:si>
  <x:si>
    <x:t>Miscellaneous Revenue Credits</x:t>
  </x:si>
  <x:si>
    <x:t xml:space="preserve"> Attachment 3 - Revenue Credit line 11a</x:t>
  </x:si>
  <x:si>
    <x:t>Recovery of regulatory asset or any associated amortization expenses is limited to any regulatory assets authorized by FERC.</x:t>
  </x:si>
  <x:si>
    <x:t>In the true-up calculation, actual monthly balance records are used.</x:t>
  </x:si>
  <x:si>
    <x:t>Various</x:t>
  </x:si>
  <x:si>
    <x:t>2-year plant</x:t>
  </x:si>
  <x:si>
    <x:t xml:space="preserve">Note: </x:t>
  </x:si>
  <x:si>
    <x:t>Depreciation and amortization rates as approved by FERC in Docket #</x:t>
  </x:si>
  <x:si>
    <x:t xml:space="preserve">    Less Accumulated Depreciation Associated with Facilities with Outstanding Network Credits (Enter as negative)</x:t>
  </x:si>
  <x:si>
    <x:t>Wages &amp; Salary</x:t>
  </x:si>
  <x:si>
    <x:t>68c</x:t>
  </x:si>
  <x:si>
    <x:t xml:space="preserve">    Less Other</x:t>
  </x:si>
  <x:si>
    <x:t>Account No. 282 (ADIT - Other Property)</x:t>
  </x:si>
  <x:si>
    <x:t>40e</x:t>
  </x:si>
  <x:si>
    <x:t>40f</x:t>
  </x:si>
  <x:si>
    <x:t>41a</x:t>
  </x:si>
  <x:si>
    <x:t xml:space="preserve">Unamortized Deficient / (Excess) ADIT - Federal </x:t>
  </x:si>
  <x:si>
    <x:t>41b</x:t>
  </x:si>
  <x:si>
    <x:t>Unamortized Deficient / (Excess) ADIT - State</x:t>
  </x:si>
  <x:si>
    <x:t xml:space="preserve">Unamortized Deficient / (Excess) ADIT Allocated to Transmission </x:t>
  </x:si>
  <x:si>
    <x:t>Adjusted Accumulated Deferred Income Taxes Allocated To Transmission</x:t>
  </x:si>
  <x:si>
    <x:t>(Note AA)</x:t>
  </x:si>
  <x:si>
    <x:t>(Note Z)</x:t>
  </x:si>
  <x:si>
    <x:t>Attachment 1B - ADIT EOY, Line 7</x:t>
  </x:si>
  <x:si>
    <x:t>132a</x:t>
  </x:si>
  <x:si>
    <x:t>132b</x:t>
  </x:si>
  <x:si>
    <x:t xml:space="preserve">Tax Gross-Up Factor </x:t>
  </x:si>
  <x:si>
    <x:t>1*1/(1-T)</x:t>
  </x:si>
  <x:si>
    <x:t>Attachment 1B - ADIT EOY</x:t>
  </x:si>
  <x:si>
    <x:t xml:space="preserve">Investment Tax Credit Amortization </x:t>
  </x:si>
  <x:si>
    <x:t>Tax Adjustment for AFUDC Equity Component of Transmission Depreciation Expense</x:t>
  </x:si>
  <x:si>
    <x:t>Amortization Deficient / (Excess) Deferred Taxes (Federal) - Transmission Component</x:t>
  </x:si>
  <x:si>
    <x:t>136d</x:t>
  </x:si>
  <x:si>
    <x:t>Amortization Deficient / (Excess) Deferred Taxes (State) - Transmission Component</x:t>
  </x:si>
  <x:si>
    <x:t>136e</x:t>
  </x:si>
  <x:si>
    <x:t>Amortization of Other Flow-Through Items - Transmission Component</x:t>
  </x:si>
  <x:si>
    <x:t>136f</x:t>
  </x:si>
  <x:si>
    <x:t>Other Income Tax Adjustments - Expense / (Benefit)</x:t>
  </x:si>
  <x:si>
    <x:t>136g</x:t>
  </x:si>
  <x:si>
    <x:t>See Attachment 5 - Cost Support, section entitled "Other Income Tax Adjustment" for additional information.</x:t>
  </x:si>
  <x:si>
    <x: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x:t>
  </x:si>
  <x:si>
    <x: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x:t>
  </x:si>
  <x:si>
    <x:t>Z</x:t>
  </x:si>
  <x:si>
    <x:t>AA</x:t>
  </x:si>
  <x:si>
    <x:t>Gross Plant In Service</x:t>
  </x:si>
  <x:si>
    <x:t>Accumulated Amortization</x:t>
  </x:si>
  <x:si>
    <x:t>Net Plant In Service</x:t>
  </x:si>
  <x:si>
    <x:t>Affiliate Credits</x:t>
  </x:si>
  <x:si>
    <x:t>Investment Tax Credit Amortization</x:t>
  </x:si>
  <x:si>
    <x:t>Tax Gross-Up Factor</x:t>
  </x:si>
  <x:si>
    <x:t>Excluded</x:t>
  </x:si>
  <x:si>
    <x:t>Description</x:t>
  </x:si>
  <x:si>
    <x:t>Depreciation &amp; Amortization - Cost Support</x:t>
  </x:si>
  <x:si>
    <x:t>Amounts</x:t>
  </x:si>
  <x:si>
    <x:t>True-Up Revenue Requirement Worksheet</x:t>
  </x:si>
  <x:si>
    <x:t>All True-Up Items</x:t>
  </x:si>
  <x:si>
    <x:t>PJM Project Number</x:t>
  </x:si>
  <x:si>
    <x:t>True-Up</x:t>
  </x:si>
  <x:si>
    <x:t>Asset Retirement Obligations</x:t>
  </x:si>
  <x:si>
    <x:t>Gross Plant in Service Less Projected Asset Retirement Obligations</x:t>
  </x:si>
  <x:si>
    <x:t>Accumulated Depreciation &amp; Amortization</x:t>
  </x:si>
  <x:si>
    <x: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x:t>
  </x:si>
  <x:si>
    <x:t>21q</x:t>
  </x:si>
  <x:si>
    <x:t>Other Income Tax Adjustments</x:t>
  </x:si>
  <x:si>
    <x:t>Tax Rate from</x:t>
  </x:si>
  <x:si>
    <x:t>Component Descriptions</x:t>
  </x:si>
  <x:si>
    <x:t>Instruction References</x:t>
  </x:si>
  <x:si>
    <x:t>Expense Amount</x:t>
  </x:si>
  <x:si>
    <x:t>Instr. 1, 2, 3 below</x:t>
  </x:si>
  <x:si>
    <x:t>=</x:t>
  </x:si>
  <x:si>
    <x:t>Instr. 4 below</x:t>
  </x:si>
  <x:si>
    <x:t>Instr. 5 below</x:t>
  </x:si>
  <x:si>
    <x:t>Total Other Income Tax Adjustments - Expense / (Benefit)</x:t>
  </x:si>
  <x:si>
    <x:t xml:space="preserve">Instr. 6 below </x:t>
  </x:si>
  <x:si>
    <x:t>Instr. #s</x:t>
  </x:si>
  <x:si>
    <x:t>Instructions</x:t>
  </x:si>
  <x:si>
    <x:t>Inst. 1</x:t>
  </x:si>
  <x:si>
    <x:t>Inst. 2</x:t>
  </x:si>
  <x:si>
    <x:t>Capital Recovery Rate is the book depreciation rate applicable to the underlying plant assets.</x:t>
  </x:si>
  <x:si>
    <x:t>Inst. 3</x:t>
  </x:si>
  <x:si>
    <x:t>"AFUDC-Equity" category reflects the nondeductible component of depreciation expense related to the capitalized equity portion of Allowance for Funds Used During Construction (AFUDC).</x:t>
  </x:si>
  <x:si>
    <x:t>Inst. 4</x:t>
  </x:si>
  <x:si>
    <x: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F, Line 50 and Line 193 for additional information and support for the current year amortization. The current year amortization of deficient and (excess) ADIT is recorded in FERC Accounts 410.1 and 411.1.</x:t>
  </x:si>
  <x:si>
    <x:t>Inst. 5</x:t>
  </x:si>
  <x:si>
    <x: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x:t>
  </x:si>
  <x:si>
    <x:t>Inst. 6</x:t>
  </x:si>
  <x:si>
    <x:t xml:space="preserve">Negative amounts (i.e. tax benefits) reduce recoverable tax expense and positive amounts (i.e. tax expense) increase recoverable tax expense. </x:t>
  </x:si>
  <x:si>
    <x:t>Transmission Expenses - Total (Sum of lines 1-25)</x:t>
  </x:si>
  <x:si>
    <x:t>21r</x:t>
  </x:si>
  <x:si>
    <x:t>21s</x:t>
  </x:si>
  <x:si>
    <x:t>21t</x:t>
  </x:si>
  <x:si>
    <x:t>Accumulated Deferred Income Taxes (ADIT) - Transmission Allocated</x:t>
  </x:si>
  <x:si>
    <x:t>Attachment 1A - ADIT Summary</x:t>
  </x:si>
  <x:si>
    <x:r>
      <x:t>Projection - Proration of Deferred Tax Activity</x:t>
    </x:r>
    <x:r>
      <x:rPr>
        <x:sz val="10"/>
        <x:color rgb="FF0070C0"/>
        <x:rFont val="Arial"/>
        <x:family val="2"/>
      </x:rPr>
      <x:t xml:space="preserve"> (Note A)</x:t>
    </x:r>
  </x:si>
  <x:si>
    <x:r>
      <x:t xml:space="preserve">Actual  - Proration of Deferred Tax Activity </x:t>
    </x:r>
    <x:r>
      <x:rPr>
        <x:sz val="10"/>
        <x:color rgb="FF0070C0"/>
        <x:rFont val="Arial"/>
        <x:family val="2"/>
      </x:rPr>
      <x:t>(Note B)</x:t>
    </x:r>
  </x:si>
  <x:si>
    <x:t xml:space="preserve">(C) </x:t>
  </x:si>
  <x:si>
    <x:t>(D)</x:t>
  </x:si>
  <x:si>
    <x:t xml:space="preserve">(E) </x:t>
  </x:si>
  <x:si>
    <x:t>(F)</x:t>
  </x:si>
  <x:si>
    <x:t>(G)</x:t>
  </x:si>
  <x:si>
    <x:t>(H)</x:t>
  </x:si>
  <x:si>
    <x:t>(I)</x:t>
  </x:si>
  <x:si>
    <x:t>(J)</x:t>
  </x:si>
  <x:si>
    <x:t>(K)</x:t>
  </x:si>
  <x:si>
    <x:t>(L)</x:t>
  </x:si>
  <x:si>
    <x:t>(M)</x:t>
  </x:si>
  <x:si>
    <x:t xml:space="preserve">Line </x:t>
  </x:si>
  <x:si>
    <x:t>Proration Amount 
(Column C / Column D)</x:t>
  </x:si>
  <x:si>
    <x:t>Prorated Projected 
Monthly Activity 
(Column E x Column F)</x:t>
  </x:si>
  <x:si>
    <x:t>Prorated 
Projected Balance 
(Col. G Plus Col. H, Preceding Balance)</x:t>
  </x:si>
  <x:si>
    <x:r>
      <x:t xml:space="preserve">Difference
Projected vs. Actual
</x:t>
    </x:r>
    <x:r>
      <x:rPr>
        <x:sz val="10"/>
        <x:color rgb="FF0070C0"/>
        <x:rFont val="Arial"/>
        <x:family val="2"/>
      </x:rPr>
      <x:t>(Note C)</x:t>
    </x:r>
  </x:si>
  <x:si>
    <x:r>
      <x:t xml:space="preserve">Preserve Proration 
(Actual vs Projected)
</x:t>
    </x:r>
    <x:r>
      <x:rPr>
        <x:sz val="10"/>
        <x:color rgb="FF0070C0"/>
        <x:rFont val="Arial"/>
        <x:family val="2"/>
      </x:rPr>
      <x:t>(Note D)</x:t>
    </x:r>
  </x:si>
  <x:si>
    <x:r>
      <x:t xml:space="preserve">Preserve Proration 
(Actual vs Projected)
</x:t>
    </x:r>
    <x:r>
      <x:rPr>
        <x:sz val="10"/>
        <x:color rgb="FF0070C0"/>
        <x:rFont val="Arial"/>
        <x:family val="2"/>
      </x:rPr>
      <x:t>(Note E)</x:t>
    </x:r>
  </x:si>
  <x:si>
    <x:t>Preserved Prorated
Actual Balance 
(Col. K + Col. L + Col. M, Preceding Balance)</x:t>
  </x:si>
  <x:si>
    <x:t>Accumulated Deferred Income Taxes - Accelerated Amortization (Account No. 281)</x:t>
  </x:si>
  <x:si>
    <x:t>Accumulated Deferred Investment Tax Credits (Account No. 255)</x:t>
  </x:si>
  <x:si>
    <x:r>
      <x:t>Projection - Proration of Deferred ITC Activity</x:t>
    </x:r>
    <x:r>
      <x:rPr>
        <x:sz val="10"/>
        <x:color rgb="FF0070C0"/>
        <x:rFont val="Arial"/>
        <x:family val="2"/>
      </x:rPr>
      <x:t xml:space="preserve"> (Note A)</x:t>
    </x:r>
  </x:si>
  <x:si>
    <x:r>
      <x:t xml:space="preserve">Actual  - Proration of Deferred ITC Activity </x:t>
    </x:r>
    <x:r>
      <x:rPr>
        <x:sz val="10"/>
        <x:color rgb="FF0070C0"/>
        <x:rFont val="Arial"/>
        <x:family val="2"/>
      </x:rPr>
      <x:t>(Note B)</x:t>
    </x:r>
  </x:si>
  <x:si>
    <x:t xml:space="preserve">DITC Subject to Proration </x:t>
  </x:si>
  <x:si>
    <x:t>Beginning Balance - DITC Not Subject to Proration</x:t>
  </x:si>
  <x:si>
    <x:t xml:space="preserve">Beginning Balance - DITC Adjustment </x:t>
  </x:si>
  <x:si>
    <x:t>Beginning Balance - DITC</x:t>
  </x:si>
  <x:si>
    <x:t>Estimated Ending Balance - DITC Not Subject to Proration</x:t>
  </x:si>
  <x:si>
    <x:t xml:space="preserve">Ending Balance - DITC Adjustment </x:t>
  </x:si>
  <x:si>
    <x:t xml:space="preserve">Ending Balance - DITC  </x:t>
  </x:si>
  <x:si>
    <x:t>Prorated DITC</x:t>
  </x:si>
  <x:si>
    <x:t>1. For purposes of calculating transmission allocated projected activity, use Columns (F), (G), and (H) and set the "Rate Year" below to "Projected Activity".  For purposes of calculating the "True-Up" adjustment, use Columns (I), (J), (K), (L), and (M) and set the "Rate Year" below to "True-Up Adjustment".</x:t>
  </x:si>
  <x:si>
    <x:t>Rate Year</x:t>
  </x:si>
  <x:si>
    <x:t xml:space="preserve">2. For the Annual Update (Projected) filing, see Attachment 1A - ADIT Summary, Column  H for inputs.  For the Annual Update (True-Up) filing, See Attachment 1A - ADIT Summary, Column M for inputs. </x:t>
  </x:si>
  <x:si>
    <x:t>Attachment 1B - ADIT Worksheet - End of Year</x:t>
  </x:si>
  <x:si>
    <x:t>Gas, Production,</x:t>
  </x:si>
  <x:si>
    <x:t xml:space="preserve">Distribution, or </x:t>
  </x:si>
  <x:si>
    <x:t>Other Related</x:t>
  </x:si>
  <x:si>
    <x:t xml:space="preserve">Description </x:t>
  </x:si>
  <x:si>
    <x:t>ADIT (Reacquired Debt)</x:t>
  </x:si>
  <x:si>
    <x:t>In filling out this attachment, a full and complete description of each item and justification for the allocation to Columns B - F and each separate ADIT item will be listed, dissimilar items with amounts exceeding $100,000 will be listed separately.</x:t>
  </x:si>
  <x:si>
    <x:t xml:space="preserve">ADIT-190 </x:t>
  </x:si>
  <x:si>
    <x:t>1.  ADIT items related only to Non-Electric Operations (e.g., Gas, Water, Sewer), Production or Distribution Only are directly assigned to Column C</x:t>
  </x:si>
  <x:si>
    <x:t>ADIT- 283 (Subject to Proration)</x:t>
  </x:si>
  <x:si>
    <x:t>ADITC-255 (Unamortized Investment Tax Credits)</x:t>
  </x:si>
  <x:si>
    <x:t>Subtotal: ADIT-255 (Form  No. 1 p. 266 &amp; 267)</x:t>
  </x:si>
  <x:si>
    <x:t>Total: ADIT-255</x:t>
  </x:si>
  <x:si>
    <x:t>Subtotal: (Form  No. 1 p. 266 &amp; 267)</x:t>
  </x:si>
  <x:si>
    <x:t xml:space="preserve">Investment Tax Credit Amortization - Transmission </x:t>
  </x:si>
  <x:si>
    <x:t>Attachment 1C - ADIT Worksheet - Beginning of Year</x:t>
  </x:si>
  <x:si>
    <x:t>ADITC-255  (Unamortized Investment Tax Credits)</x:t>
  </x:si>
  <x:si>
    <x:t xml:space="preserve">ADITC-255 </x:t>
  </x:si>
  <x:si>
    <x:t>Deficient / (Excess) Accumulated Deferred Income Taxes - Transmission Allocated</x:t>
  </x:si>
  <x:si>
    <x:t>Attachment 1D - ADIT Rate Base Adjustment</x:t>
  </x:si>
  <x:si>
    <x:t>Federal Deficient / (Excess) Deferred Income Taxes</x:t>
  </x:si>
  <x:si>
    <x:t>Deficient / (Excess) Accumulated Deferred Income Taxes (Account No. 190)</x:t>
  </x:si>
  <x:si>
    <x:r>
      <x:t>Projection - Proration of Deficient / (Excess) ADIT Activity</x:t>
    </x:r>
    <x:r>
      <x:rPr>
        <x:sz val="10"/>
        <x:color rgb="FF0070C0"/>
        <x:rFont val="Arial"/>
        <x:family val="2"/>
      </x:rPr>
      <x:t xml:space="preserve"> (Note A)</x:t>
    </x:r>
  </x:si>
  <x:si>
    <x:r>
      <x:t xml:space="preserve">Actual  - Proration of Deficient / (Excess) ADIT Activity </x:t>
    </x:r>
    <x:r>
      <x:rPr>
        <x:sz val="10"/>
        <x:color rgb="FF0070C0"/>
        <x:rFont val="Arial"/>
        <x:family val="2"/>
      </x:rPr>
      <x:t>(Note B)</x:t>
    </x:r>
  </x:si>
  <x:si>
    <x:t xml:space="preserve">Deficient / (Excess) ADIT Subject to Proration </x:t>
  </x:si>
  <x:si>
    <x:t>Beginning Balance - Deficient / (Excess) ADIT Not Subject to Proration</x:t>
  </x:si>
  <x:si>
    <x:t xml:space="preserve">Beginning Balance - Deficient / (Excess) ADIT Adjustment </x:t>
  </x:si>
  <x:si>
    <x:t xml:space="preserve">Beginning Balance - Deficient / (Excess) ADIT </x:t>
  </x:si>
  <x:si>
    <x:t>Ending Balance - Deficient / (Excess) ADIT Not Subject to Proration</x:t>
  </x:si>
  <x:si>
    <x:t xml:space="preserve">Ending Balance - Deficient / (Excess) ADIT Adjustment </x:t>
  </x:si>
  <x:si>
    <x:t xml:space="preserve">Ending Balance - Deficient / (Excess) ADIT </x:t>
  </x:si>
  <x:si>
    <x:t xml:space="preserve">Prorated Deficient / (Excess) ADIT </x:t>
  </x:si>
  <x:si>
    <x:t>Deficient / (Excess) ADIT - Account 190</x:t>
  </x:si>
  <x:si>
    <x:t>Deficient / (Excess) Accumulated Deferred Income Taxes - Property (Account No. 282)</x:t>
  </x:si>
  <x:si>
    <x:t>Deficient / (Excess) ADIT - Account 282</x:t>
  </x:si>
  <x:si>
    <x:t>Deficient / (Excess) Accumulated Deferred Income Taxes - Other (Account No. 283)</x:t>
  </x:si>
  <x:si>
    <x:t>Deficient / (Excess) ADIT - Account 283</x:t>
  </x:si>
  <x:si>
    <x:t xml:space="preserve">Unamortized Deficient / (Excess) ADIT - Federal (Projected) </x:t>
  </x:si>
  <x:si>
    <x:t xml:space="preserve">Unamortized Deficient / (Excess) ADIT - Federal (Actual) </x:t>
  </x:si>
  <x:si>
    <x:t>Deficient / (Excess) Deferred Income Taxes</x:t>
  </x:si>
  <x:si>
    <x:t>Reference</x:t>
  </x:si>
  <x:si>
    <x:t>Projected 
EOY Balance</x:t>
  </x:si>
  <x:si>
    <x:t xml:space="preserve">ADIT - 190 </x:t>
  </x:si>
  <x:si>
    <x:t>ADIT - 282</x:t>
  </x:si>
  <x:si>
    <x:t>ADIT - 283</x:t>
  </x:si>
  <x:si>
    <x:t>State Deficient / (Excess) Deferred Income Taxes</x:t>
  </x:si>
  <x:si>
    <x:t xml:space="preserve">Unamortized Deficient / (Excess) ADIT - State (Projected) </x:t>
  </x:si>
  <x:si>
    <x:t xml:space="preserve">Unamortized Deficient / (Excess) ADIT - State (Actual) </x:t>
  </x:si>
  <x:si>
    <x:t>EOY
Balance</x:t>
  </x:si>
  <x:si>
    <x: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x:t>
  </x:si>
  <x:si>
    <x: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</x:si>
  <x:si>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</x:si>
  <x:si>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</x:si>
  <x:si>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 xml:space="preserve">Column (L) applies when (1) Column (J) is under-projected AND (2) actual monthly and projected monthly activity are either both increases or decreases.  Enter the amount from Column (J).  In other situations, enter zero.                                                                                                                 </x:t>
  </x:si>
  <x:si>
    <x:t>Deficient / (Excess) Deferred Income Taxes - Transmission Allocated</x:t>
  </x:si>
  <x:si>
    <x:t>Attachment 1E - Deficient / (Excess) Deferred Income Tax Amortization  Worksheet</x:t>
  </x:si>
  <x:si>
    <x:t>Tax Cuts and Jobs Act of 2017</x:t>
  </x:si>
  <x:si>
    <x:t>(E)</x:t>
  </x:si>
  <x:si>
    <x:t>Amortization 
 Fixed Period</x:t>
  </x:si>
  <x:si>
    <x:t>December 31, 2017</x:t>
  </x:si>
  <x:si>
    <x:t>Current Year
Amortization</x:t>
  </x:si>
  <x:si>
    <x:t>ADIT
Deficient / (Excess)</x:t>
  </x:si>
  <x:si>
    <x:t>BOY 
Balance</x:t>
  </x:si>
  <x:si>
    <x:t>EOY 
Balance</x:t>
  </x:si>
  <x:si>
    <x:t>Unprotected Non-Property</x:t>
  </x:si>
  <x:si>
    <x:t>4 Years</x:t>
  </x:si>
  <x:si>
    <x:t>ADIT - 281</x:t>
  </x:si>
  <x:si>
    <x:t>Subtotal  - Deficient / (Excess) ADIT</x:t>
  </x:si>
  <x:si>
    <x:t>Unprotected Property</x:t>
  </x:si>
  <x:si>
    <x:t>5 Years</x:t>
  </x:si>
  <x:si>
    <x:t>Protected Property</x:t>
  </x:si>
  <x:si>
    <x:t>ARAM</x:t>
  </x:si>
  <x:si>
    <x:t>Total  - Deficient / (Excess) ADIT</x:t>
  </x:si>
  <x:si>
    <x:t xml:space="preserve">Tax Reform Act of 1986 </x:t>
  </x:si>
  <x:si>
    <x:t>September 30, 2018</x:t>
  </x:si>
  <x:si>
    <x:t>Total Federal Deficient / (Excess) Deferred Income Taxes</x:t>
  </x:si>
  <x:si>
    <x:t>Regulatory Asset / (Liability)</x:t>
  </x:si>
  <x:si>
    <x:t xml:space="preserve">Federal Income Tax Regulatory Asset / (Liability) </x:t>
  </x:si>
  <x:si>
    <x:t>Regulatory Assets / (Liabilities)</x:t>
  </x:si>
  <x:si>
    <x:t>Account 182.3 (Other Regulatory Assets)</x:t>
  </x:si>
  <x:si>
    <x:t>Account 254 (Other Regulatory Liabilities)</x:t>
  </x:si>
  <x:si>
    <x:t>Total  - Transmission Regulatory Asset / (Liability)</x:t>
  </x:si>
  <x:si>
    <x:t>NA</x:t>
  </x:si>
  <x:si>
    <x:t>Total State Deficient / (Excess) Deferred Income Taxes</x:t>
  </x:si>
  <x:si>
    <x:t xml:space="preserve">State Income Tax Regulatory Asset / (Liability) </x:t>
  </x:si>
  <x:si>
    <x:t xml:space="preserve">Federal and State Income Tax Regulatory Asset / (Liability) </x:t>
  </x:si>
  <x:si>
    <x:t xml:space="preserve">Federal and State Income Tax Regulatory Asset / (Liability) related to Excess / Deficient Deferred Income Taxes </x:t>
  </x:si>
  <x:si>
    <x:t xml:space="preserve">Instructions </x:t>
  </x:si>
  <x:si>
    <x: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x:t>
  </x:si>
  <x:si>
    <x: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x:t>
  </x:si>
  <x:si>
    <x: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x:t>
  </x:si>
  <x:si>
    <x:t xml:space="preserve">4.  Insert note explaining the event giving rise to the deficient  / (excess) ADIT including the start and end date for the amortization.  The amortization ceases after the related regulatory asset / liability is drawn down to zero. </x:t>
  </x:si>
  <x:si>
    <x:r>
      <x:t>The remaining unamortized excess and deficient ADIT related to the Tax Reform Act of 1986 will be amortized using the Average Rate Assumption Method (ARAM)  as provided in the Settlement in Docket No. ER19-5 et al</x:t>
    </x:r>
    <x:r>
      <x:rPr>
        <x:sz val="10"/>
        <x:color rgb="FFFF0000"/>
        <x:rFont val="Arial"/>
        <x:family val="2"/>
      </x:rPr>
      <x:t>.</x:t>
    </x:r>
    <x:r>
      <x:rPr>
        <x:sz val="10"/>
        <x:rFont val="Arial"/>
        <x:family val="2"/>
      </x:rPr>
      <x:t xml:space="preserve"> The current year amortization of deficient and (excess) ADIT is recorded in FERC Accounts 410.1 and 411.1. </x:t>
    </x:r>
  </x:si>
  <x:si>
    <x:t>Accumulated Deferred Income Taxes Remeasurement</x:t>
  </x:si>
  <x:si>
    <x:t>Attachment F - Deficient / (Excess) Deferred Income Taxes  Worksheet</x:t>
  </x:si>
  <x:si>
    <x:t>ADIT - Pre Rate Change (December 31, 2017)</x:t>
  </x:si>
  <x:si>
    <x:t>ADIT - Post Rate Change (December 31, 2017)</x:t>
  </x:si>
  <x:si>
    <x:t>Deficient / (Excess) Deferred Income Taxes (December 31, 2017)</x:t>
  </x:si>
  <x:si>
    <x:t>Detailed Description</x:t>
  </x:si>
  <x:si>
    <x:t>Category</x:t>
  </x:si>
  <x:si>
    <x:t>Federal Gross
Timing Difference</x:t>
  </x:si>
  <x:si>
    <x:t>Federal ADIT
@ 35%</x:t>
  </x:si>
  <x:si>
    <x:t>State 
ADIT</x:t>
  </x:si>
  <x:si>
    <x:t>FIT on SIT</x:t>
  </x:si>
  <x:si>
    <x:t>Total 
ADIT</x:t>
  </x:si>
  <x:si>
    <x:t>Federal ADIT
@ 21%</x:t>
  </x:si>
  <x:si>
    <x:t>Rate Change 
Deferred Tax Impact</x:t>
  </x:si>
  <x:si>
    <x:t>Income Tax  Regulatory 
Asset / Liability 
Deferred Taxes</x:t>
  </x:si>
  <x:si>
    <x:t>Total
Deficient / (Excess)
ADIT Balance</x:t>
  </x:si>
  <x:si>
    <x:t>Jurisdiction 
Allocator</x:t>
  </x:si>
  <x:si>
    <x:t>Electric
Transmission</x:t>
  </x:si>
  <x:si>
    <x:t>Transmission Allocated
Deficient / (Excess)
ADIT Balance</x:t>
  </x:si>
  <x:si>
    <x:t>FERC
Account</x:t>
  </x:si>
  <x:si>
    <x:t>(E) = (D) * 35%</x:t>
  </x:si>
  <x:si>
    <x:t>(G) = (F) * 35%</x:t>
  </x:si>
  <x:si>
    <x:t>(H) = (E) + (F) + (G)</x:t>
  </x:si>
  <x:si>
    <x:t>(J) = (I) * 21%</x:t>
  </x:si>
  <x:si>
    <x:t>(L) = (K) * 21%</x:t>
  </x:si>
  <x:si>
    <x:t>(M) = (J) + (K) + (L)</x:t>
  </x:si>
  <x:si>
    <x:t>(N) = (H) - (M)</x:t>
  </x:si>
  <x:si>
    <x:t>(O)</x:t>
  </x:si>
  <x:si>
    <x:t>(P)</x:t>
  </x:si>
  <x:si>
    <x:t>(Q) = (N) - (O) - (P)</x:t>
  </x:si>
  <x:si>
    <x:t>(R)</x:t>
  </x:si>
  <x:si>
    <x:t>(S)</x:t>
  </x:si>
  <x:si>
    <x:t>(T)</x:t>
  </x:si>
  <x:si>
    <x:t>(U) = (Q) * (T)</x:t>
  </x:si>
  <x:si>
    <x:t>(V)</x:t>
  </x:si>
  <x:si>
    <x:t>Accrued Payroll Taxes - Manual</x:t>
  </x:si>
  <x:si>
    <x:t>Non-Property</x:t>
  </x:si>
  <x:si>
    <x:t>Accrued Liab-General Liability</x:t>
  </x:si>
  <x:si>
    <x:t>Accrued Liab-Auto Liability</x:t>
  </x:si>
  <x:si>
    <x:t>Accrued Liab-LTIP</x:t>
  </x:si>
  <x:si>
    <x:t>Accrued Liability - PHI Incentive Plan</x:t>
  </x:si>
  <x:si>
    <x:t>Accrued Severance</x:t>
  </x:si>
  <x:si>
    <x:t>Accrued Liab-SERP</x:t>
  </x:si>
  <x:si>
    <x:t>Accrued Liab-Sick Pay Carryover</x:t>
  </x:si>
  <x:si>
    <x:t>Accrued Liab-Vacation</x:t>
  </x:si>
  <x:si>
    <x:t>Deferred Credits-General</x:t>
  </x:si>
  <x:si>
    <x:t>Acc Liab - Deferred Comp LT -Old Plans</x:t>
  </x:si>
  <x:si>
    <x:t>Accrued Liab-OPEB</x:t>
  </x:si>
  <x:si>
    <x:t>Merger Commitments</x:t>
  </x:si>
  <x:si>
    <x:t>Plant</x:t>
  </x:si>
  <x:si>
    <x:t>Other Regulatory Liability - General</x:t>
  </x:si>
  <x:si>
    <x:t>Federal NOL</x:t>
  </x:si>
  <x:si>
    <x:t>N/A</x:t>
  </x:si>
  <x:si>
    <x:t>FAS 109 - Regulatory Asset Electric</x:t>
  </x:si>
  <x:si>
    <x:t>SFAS109-Regulatory Liability Electric</x:t>
  </x:si>
  <x:si>
    <x:t>Total FERC Account 190</x:t>
  </x:si>
  <x:si>
    <x:t>Fixed Asset Basis Differences (PowerTax) - Non-Protected</x:t>
  </x:si>
  <x:si>
    <x:t>Fixed Asset Basis Differences (PowerTax) - Non-Protected CIAC</x:t>
  </x:si>
  <x:si>
    <x:t>Fixed Asset Basis Differences (PowerTax FT) - Non-Protected</x:t>
  </x:si>
  <x:si>
    <x:t>Fixed Asset Basis Differences (Non-PowerTax) - Non-Protected</x:t>
  </x:si>
  <x:si>
    <x:t>Fixed Asset Basis Differences (Non-PowerTax) - Non-Protected CIAC</x:t>
  </x:si>
  <x:si>
    <x:t>Total FERC Account 282</x:t>
  </x:si>
  <x:si>
    <x:t>Regulatory Assets - Asset Retirement Obligation</x:t>
  </x:si>
  <x:si>
    <x:t>Prepaid Pension Costs</x:t>
  </x:si>
  <x:si>
    <x:t>Total FERC Account 283</x:t>
  </x:si>
  <x:si>
    <x:t>Grand Total</x:t>
  </x:si>
  <x:si>
    <x:t>Total Unprotected</x:t>
  </x:si>
  <x:si>
    <x:t>Total Deficient / (Excess) ADIT</x:t>
  </x:si>
  <x:si>
    <x: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x:t>
  </x:si>
  <x:si>
    <x: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x:t>
  </x:si>
  <x:si>
    <x:t xml:space="preserve">3. Set the allocation percentages equal to the applicable percentages at the date of the rate change. </x:t>
  </x:si>
  <x:si>
    <x: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x:t>
  </x:si>
  <x:si>
    <x:t>The allocation percentage in Column T are based on the applicable percentages at the date of the rate change and must remain fixed absent the Commission's express approval.</x:t>
  </x:si>
  <x:si>
    <x:r>
      <x:t xml:space="preserve">The </x:t>
    </x:r>
    <x:r>
      <x:rPr>
        <x:sz val="12"/>
        <x:color theme="1"/>
        <x:rFont val="Arial"/>
        <x:family val="2"/>
      </x:rPr>
      <x:t>currently effective incom</x:t>
    </x:r>
    <x:r>
      <x:rPr>
        <x:sz val="12"/>
        <x:rFont val="Arial"/>
        <x:family val="2"/>
      </x:rPr>
      <x:t xml:space="preserve">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x:t>
    </x:r>
  </x:si>
  <x:si>
    <x:t>Multistate Workpaper</x:t>
  </x:si>
  <x:si>
    <x:t>Unamortized Loss on Reacquired Debt</x:t>
  </x:si>
  <x:si>
    <x:t>(Attachment 7)</x:t>
  </x:si>
  <x:si>
    <x:t>"All revenue requirements excluding projects and adjustments" on line 17a refers to all projects not qualifying for regional recovery or adjustments.</x:t>
  </x:si>
  <x:si>
    <x:t>ATTACHMENT H-1A</x:t>
  </x:si>
  <x:si>
    <x:t>Atlantic City Electric Company</x:t>
  </x:si>
  <x:si>
    <x:t xml:space="preserve">Atlantic City Electric Company </x:t>
  </x:si>
  <x:si>
    <x:t>Real property (State, Municipal or Local)</x:t>
  </x:si>
  <x:si>
    <x:t>Personal property</x:t>
  </x:si>
  <x:si>
    <x:t>City License</x:t>
  </x:si>
  <x:si>
    <x:t>Federal Excise</x:t>
  </x:si>
  <x:si>
    <x:t>Federal FICA &amp; Unemployment</x:t>
  </x:si>
  <x:si>
    <x:t>State Franchise tax</x:t>
  </x:si>
  <x:si>
    <x:t xml:space="preserve">TEFA </x:t>
  </x:si>
  <x:si>
    <x:t>Use &amp; Sales Tax</x:t>
  </x:si>
  <x:si>
    <x:t xml:space="preserve">  </x:t>
  </x:si>
  <x:si>
    <x:t>Annual Depreciation Exp</x:t>
  </x:si>
  <x:si>
    <x:t>….</x:t>
  </x:si>
  <x:si>
    <x:t>…..</x:t>
  </x:si>
  <x:si>
    <x:t>Pages 256-257 "Long Term Debt (Account 221, 222, 223, and 224)"</x:t>
  </x:si>
  <x:si>
    <x:t>NJ</x:t>
  </x:si>
  <x:si>
    <x:t>PA</x:t>
  </x:si>
  <x:si>
    <x:t>Apportioned: NJ 100.0000%, PA 0.0000%</x:t>
  </x:si>
  <x:si>
    <x:t>ACE zone</x:t>
  </x:si>
  <x:si>
    <x:t>Long Term Debt balance will reflect the 13 month average of the balances, of which the 1st and 13th are found on page 112 lines 18.c &amp; d to 21.c &amp; d in the Form No. 1. The balances for January through November shall represent the actual balances in ACE’s books and records (trial balance or monthly balance sheet).</x:t>
  </x:si>
  <x:si>
    <x:t>Preferred Stock balance will reflect the 13 month average of the balances, of which the 1st and 13th are found on page 112 line 3.c &amp; d in the Form No. 1. The balances for January through November shall represent the actual balances in ACE’s books and records (trial balance or monthly balance sheet).</x:t>
  </x:si>
  <x:si>
    <x:t xml:space="preserve">Common Stock balance will reflect the 13 month average of the balances, of which the 1st and 13th are found on page 112 lines 16.c &amp; d in the Form No. 1. The balances for January through November shall represent the actual balances in ACE’s books and records (trial balance or monthly balance sheet). </x:t>
  </x:si>
  <x:si>
    <x:t>ATT H-1A, Line 132b</x:t>
  </x:si>
  <x:si>
    <x:t>State Tax Rate Change</x:t>
  </x:si>
  <x:si>
    <x:r>
      <x:t>Allocator
(</x:t>
    </x:r>
    <x:r>
      <x:rPr>
        <x:b/>
        <x:sz val="10"/>
        <x:color rgb="FF0070C0"/>
        <x:rFont val="Arial"/>
        <x:family val="2"/>
      </x:rPr>
      <x:t>Note B</x:t>
    </x:r>
    <x:r>
      <x:rPr>
        <x:b/>
        <x:sz val="10"/>
        <x:color theme="1"/>
        <x:rFont val="Arial"/>
        <x:family val="2"/>
      </x:rPr>
      <x:t>)</x:t>
    </x:r>
  </x:si>
  <x:si>
    <x:r>
      <x:t>FERC Account 190 - Non-Current (</x:t>
    </x:r>
    <x:r>
      <x:rPr>
        <x:b/>
        <x:u/>
        <x:sz val="10"/>
        <x:color rgb="FF0070C0"/>
        <x:rFont val="Arial"/>
        <x:family val="2"/>
      </x:rPr>
      <x:t>Note A</x:t>
    </x:r>
    <x:r>
      <x:rPr>
        <x:b/>
        <x:u/>
        <x:sz val="10"/>
        <x:color theme="1"/>
        <x:rFont val="Arial"/>
        <x:family val="2"/>
      </x:rPr>
      <x:t>)</x:t>
    </x:r>
  </x:si>
  <x:si>
    <x:t>NJ AMA</x:t>
  </x:si>
  <x:si>
    <x:t>Accrued Liab-Required Health Claims</x:t>
  </x:si>
  <x:si>
    <x:t>Accrued Liabilities - Workers Comp</x:t>
  </x:si>
  <x:si>
    <x:t>Accrued Liabilities - Disability</x:t>
  </x:si>
  <x:si>
    <x:t>Acc Liab - Deferred Comp ST</x:t>
  </x:si>
  <x:si>
    <x:t>Liabilities-Disability (92420L)-Contra</x:t>
  </x:si>
  <x:si>
    <x:t>Liab-Workers Comp (92420L)-Contra</x:t>
  </x:si>
  <x:si>
    <x:t>Accrued Liabilities - Workers Comp - Long Term</x:t>
  </x:si>
  <x:si>
    <x:t>Accrued Liabilities - Disability - Long Term</x:t>
  </x:si>
  <x:si>
    <x:t>Liability-Deferred Comp (92530P)-Contra</x:t>
  </x:si>
  <x:si>
    <x:t>Section 481(a) Adjustments - Payroll Taxes</x:t>
  </x:si>
  <x:si>
    <x:t>Regulatory Liability-Current-Rev Acct</x:t>
  </x:si>
  <x:si>
    <x:t>Reg Liab-NJ Dfd Energy Supply-Netting</x:t>
  </x:si>
  <x:si>
    <x:t>NJ Oth Reg Liability-Deferred DSM</x:t>
  </x:si>
  <x:si>
    <x:t xml:space="preserve">Regulatory Liability - NJ Distribution Deferral SBC </x:t>
  </x:si>
  <x:si>
    <x:t>NJ Reg Liability-Universal Service Fund</x:t>
  </x:si>
  <x:si>
    <x:t>NJ Reg Liability-Lifeline</x:t>
  </x:si>
  <x:si>
    <x:t>ACE - Unbilled Generation Deferral</x:t>
  </x:si>
  <x:si>
    <x:t>ACE - Unbilled Societal Benefits Charge</x:t>
  </x:si>
  <x:si>
    <x:t>ACE - Unbilled Transmission Deferral</x:t>
  </x:si>
  <x:si>
    <x:t>Regulatory Liability-Contra-Rev Acctg</x:t>
  </x:si>
  <x:si>
    <x:t>Reg Liab-Asset Retirement Oblig-Electric</x:t>
  </x:si>
  <x:si>
    <x:t>Asset Retirement Obligation - Non-Utility</x:t>
  </x:si>
  <x:si>
    <x:t>Asset Retirement Obligation-Electric Utility</x:t>
  </x:si>
  <x:si>
    <x:t>Accrued Liab-General</x:t>
  </x:si>
  <x:si>
    <x:t>Oth Reg Liab-Asset Retirement Obligation</x:t>
  </x:si>
  <x:si>
    <x:t>Accrued Charitable Contributions-NJ</x:t>
  </x:si>
  <x:si>
    <x:t>Accrued Charitable Contributions-NJ-Long Term</x:t>
  </x:si>
  <x:si>
    <x:t>Accumulated Deferred Investment Tax Credit</x:t>
  </x:si>
  <x:si>
    <x:t>Provision for Uncollectible Accounts-Special Billing</x:t>
  </x:si>
  <x:si>
    <x:t>Provision for Uncollectible Accounts-NJ</x:t>
  </x:si>
  <x:si>
    <x:t>Charitable Contributions - Fed</x:t>
  </x:si>
  <x:si>
    <x:t>Charitable Contributions - NJ</x:t>
  </x:si>
  <x:si>
    <x:t>Accrued Liab-Environmental Site Exp</x:t>
  </x:si>
  <x:si>
    <x:t>Liability-Environmental (925300)-Contra</x:t>
  </x:si>
  <x:si>
    <x:t>Accrued Liab-Environmental Site Exp - Long Term</x:t>
  </x:si>
  <x:si>
    <x:t>Accrued Liability - LTIP - Long-Term</x:t>
  </x:si>
  <x:si>
    <x:t>SERP Asset</x:t>
  </x:si>
  <x:si>
    <x:t>Liabilities-SERP (92420L) - Contra</x:t>
  </x:si>
  <x:si>
    <x:t>Deferred Credits - Deferred MTC Tax Rev</x:t>
  </x:si>
  <x:si>
    <x:t>NJ Oth Reg Liability-Tax Benefits</x:t>
  </x:si>
  <x:si>
    <x:t>Use Tax Payable</x:t>
  </x:si>
  <x:si>
    <x:t>NJ NOL</x:t>
  </x:si>
  <x:si>
    <x:r>
      <x:t>FERC Account 282 - Property (</x:t>
    </x:r>
    <x:r>
      <x:rPr>
        <x:b/>
        <x:u/>
        <x:sz val="10"/>
        <x:color rgb="FF0070C0"/>
        <x:rFont val="Arial"/>
        <x:family val="2"/>
      </x:rPr>
      <x:t>Note A</x:t>
    </x:r>
    <x:r>
      <x:rPr>
        <x:b/>
        <x:u/>
        <x:sz val="10"/>
        <x:color theme="1"/>
        <x:rFont val="Arial"/>
        <x:family val="2"/>
      </x:rPr>
      <x:t>)</x:t>
    </x:r>
  </x:si>
  <x:si>
    <x:t xml:space="preserve">Fixed Asset Basis Differences (PowerTax) - Protected </x:t>
  </x:si>
  <x:si>
    <x:t>100% Distribution</x:t>
  </x:si>
  <x:si>
    <x:t>State Fixed Asset Basis (PowerTax)</x:t>
  </x:si>
  <x:si>
    <x:t>State Fixed Asset Basis (PowerTax) - CIAC</x:t>
  </x:si>
  <x:si>
    <x:t>State Fixed Asset Basis (PowerTax FT)</x:t>
  </x:si>
  <x:si>
    <x:t>State Fixed Asset Basis (Non-PowerTax)</x:t>
  </x:si>
  <x:si>
    <x:t>State Fixed Asset Basis (Non-PowerTax) - CIAC</x:t>
  </x:si>
  <x:si>
    <x:r>
      <x:t>FERC Account 283 - Non-Current (</x:t>
    </x:r>
    <x:r>
      <x:rPr>
        <x:b/>
        <x:u/>
        <x:sz val="10"/>
        <x:color rgb="FF0070C0"/>
        <x:rFont val="Arial"/>
        <x:family val="2"/>
      </x:rPr>
      <x:t>Note A</x:t>
    </x:r>
    <x:r>
      <x:rPr>
        <x:b/>
        <x:u/>
        <x:sz val="10"/>
        <x:color theme="1"/>
        <x:rFont val="Arial"/>
        <x:family val="2"/>
      </x:rPr>
      <x:t>)</x:t>
    </x:r>
  </x:si>
  <x:si>
    <x:t>Other Regulatory Assets - Vacation Accrual</x:t>
  </x:si>
  <x:si>
    <x:t>Regulatory Assets - NJ BGS Deferral</x:t>
  </x:si>
  <x:si>
    <x:t>Regulatory Assets - NJ NGC Deferral</x:t>
  </x:si>
  <x:si>
    <x:t>Miscellaneous Deferred Debits - General</x:t>
  </x:si>
  <x:si>
    <x:t>NUG Buy-out</x:t>
  </x:si>
  <x:si>
    <x:t>Renewable Energy Credits - NJ</x:t>
  </x:si>
  <x:si>
    <x:t>Solar Renewable Energy Credits II - NJ</x:t>
  </x:si>
  <x:si>
    <x:t>Def'd Credits - Def'd Transitional Bond</x:t>
  </x:si>
  <x:si>
    <x:t>Reg Assets-FERC Formula Rate Adj-Transmission</x:t>
  </x:si>
  <x:si>
    <x:t>Regulatory Assets - NJ Recovery - Base</x:t>
  </x:si>
  <x:si>
    <x:t>Regulatory Assets - NJ</x:t>
  </x:si>
  <x:si>
    <x:t>Regulatory Assets-Current-Corp Acctg</x:t>
  </x:si>
  <x:si>
    <x:t>Regulatory Assets-Current-Rev Acctg</x:t>
  </x:si>
  <x:si>
    <x:t>Reg Asset-NJ Dfd Energy Supply</x:t>
  </x:si>
  <x:si>
    <x:t>Regulatory Assets-Elec Gen'l</x:t>
  </x:si>
  <x:si>
    <x:t>Regulatory Assets-Contra-Corp Acctg</x:t>
  </x:si>
  <x:si>
    <x:t>Regulatory Assets-Contra-Rev Acctg</x:t>
  </x:si>
  <x:si>
    <x:t>Regulatory Assets-Elec Gen'l-Contra</x:t>
  </x:si>
  <x:si>
    <x:t>Reg Assets-Solar Renew Energy Credit</x:t>
  </x:si>
  <x:si>
    <x:t>Reg Assets - Solar Renew Energy Certification</x:t>
  </x:si>
  <x:si>
    <x:t>Recoverable NJ Stranded Costs</x:t>
  </x:si>
  <x:si>
    <x:t>Deferred Securitization Cost Transaction</x:t>
  </x:si>
  <x:si>
    <x:t>Other Regulatory Assets - NJ BGS</x:t>
  </x:si>
  <x:si>
    <x:t>Stranded Cost-BL England</x:t>
  </x:si>
  <x:si>
    <x:t>Stranded Cost-PCLP</x:t>
  </x:si>
  <x:si>
    <x:t>Stranded Cost-Ref-Fuel</x:t>
  </x:si>
  <x:si>
    <x:t>Stranded Cost-Capital Reduction Costs</x:t>
  </x:si>
  <x:si>
    <x:t xml:space="preserve">Unamortized Deficient / (Excess) ADIT </x:t>
  </x:si>
  <x:si>
    <x:t>Atlantic City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(Form 1, 266.8.f) multiplied by (1/1-T).</x:t>
  </x:si>
  <x:si>
    <x:t>(Note I from ATT H-1A)</x:t>
  </x:si>
  <x:si>
    <x:t>(Note U from ATT H-1A)</x:t>
  </x:si>
  <x:si>
    <x:t>(Note T from ATT H-1A)</x:t>
  </x:si>
  <x:si>
    <x:t>Attachment H-1A, Line 131</x:t>
  </x:si>
  <x:si>
    <x:t>Amount to Line 136e</x:t>
  </x:si>
  <x:si>
    <x:t>Account No. 282
Accumulated Deferred Income Taxes (Note C)</x:t>
  </x:si>
  <x:si>
    <x:t>Account No. 283
Accumulated Deferred Income Taxes (Note C)</x:t>
  </x:si>
  <x:si>
    <x:t>Account No. 190
Accumulated Deferred Income Taxes (Note C)</x:t>
  </x:si>
  <x:si>
    <x:t>207.58.g minus 207.57.g.  Projected monthly balances that are the amounts expected to be included in 207.58.g for end of year and records for other months (Note E)</x:t>
  </x:si>
  <x:si>
    <x:t>Projected monthly balances that are expected to be included in 219.25.c for end of year and records for other months (Note E)</x:t>
  </x:si>
  <x:si>
    <x:t>Amount for Attachment H-1A, Line 40a</x:t>
  </x:si>
  <x:si>
    <x:t>Amount for Attachment H-1A, Line 40b</x:t>
  </x:si>
  <x:si>
    <x:t>Amount for Attachment H-1A, Line 40c</x:t>
  </x:si>
  <x:si>
    <x:t>Amount for Attachment H-1A, Line 40d</x:t>
  </x:si>
  <x:si>
    <x:t>Amount for Attachment H-1A, Line 40e</x:t>
  </x:si>
  <x:si>
    <x:t>Note: ADIT associated with Gain or Loss on Reacquired Debt included in ADIT-283, Column A is excluded from rate base and instead included in Cost of Debt on Attachment H-1A, Line 111.   A deferred tax (liability) should be reported as a positive balance and a deferred tax asset should be reported as a negative balance on Attachment H-1A, Line 111. The ADIT balance is based on the 13 month average.</x:t>
  </x:si>
  <x:si>
    <x:t>(Entered in ATT H-1A, Line 41a)</x:t>
  </x:si>
  <x:si>
    <x:t>(Entered in ATT H-1A, Line 41b)</x:t>
  </x:si>
  <x:si>
    <x:t>Attachment H-1A, Line 44</x:t>
  </x:si>
  <x:si>
    <x:t>To be completed in conjunction with Attachment H-1A.</x:t>
  </x:si>
  <x:si>
    <x:t>Attachment H-1A</x:t>
  </x:si>
  <x:si>
    <x:t>Attach H-1A, line 85</x:t>
  </x:si>
  <x:si>
    <x:t>Attach H-1A plus line 91 plus line 96</x:t>
  </x:si>
  <x:si>
    <x:t>Attach H-1A, line 99</x:t>
  </x:si>
  <x:si>
    <x:t>Attach H-1A, line 154</x:t>
  </x:si>
  <x:si>
    <x:t>Attach H-1A, line 138</x:t>
  </x:si>
  <x:si>
    <x:t>Attach H-1A, line 145</x:t>
  </x:si>
  <x:si>
    <x:t>All transmission facilities reflected in the revenue requirement on Attachment H-1A are to be included in this Attachment 6.</x:t>
  </x:si>
  <x:si>
    <x:t>For each project or Attachment H-1A, the utility will populate the formula rate with the inputs for the True-Up Year.  The revenue requirements, based on actual operating results for the True-Up Year, associated with the projects and Attachment H-1A will then be entered in Col. (F) above.  Column (E) above contains the actual revenues received associated with Attachment H-1A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x:t>
  </x:si>
  <x:si>
    <x:t>Attachment H-1A, Line No:</x:t>
  </x:si>
  <x:si>
    <x:t>227. 8. c + 227.5.c (see Att H-1A Note AA) for end of year, records for other months</x:t>
  </x:si>
  <x:si>
    <x:t xml:space="preserve">Ending Balance - ADIT Adjustment </x:t>
  </x:si>
  <x:si>
    <x:t xml:space="preserve">Beginning Balance - ADIT Adjustment </x:t>
  </x:si>
  <x:si>
    <x:t>(Percent of federal income tax deductible for state purposes)</x:t>
  </x:si>
  <x:si>
    <x:t>T=1 - {[(1 - SIT) * (1 - FIT)] / (1 - SIT * FIT * P)} =</x:t>
  </x:si>
  <x:si>
    <x:t>From Attachment 5 for the end of year balance and records for other months.</x:t>
  </x:si>
  <x:si>
    <x:t>207.58.g. Projected monthly balances that are the amounts expected to be included in 207.58.g for end of year and records for other months (Note E)</x:t>
  </x:si>
  <x:si>
    <x:t>Amortization of Deficient / (Excess) Deferred Taxes - Transmission Component</x:t>
  </x:si>
  <x:si>
    <x:t xml:space="preserve">Prepayments Monthly Balance </x:t>
  </x:si>
  <x:si>
    <x:t>Gross Plant Allocation Factor</x:t>
  </x:si>
  <x:si>
    <x:t>(Line 16)</x:t>
  </x:si>
  <x:si>
    <x:t>(Line 108 / (108+114+115))</x:t>
  </x:si>
  <x:si>
    <x:t>(Line 114 / (108+114+115))</x:t>
  </x:si>
  <x:si>
    <x:t>(Line 115 / (108+114+115))</x:t>
  </x:si>
  <x:si>
    <x:t>Total from ATT H-1A</x:t>
  </x:si>
  <x:si>
    <x:t>Ln</x:t>
  </x:si>
  <x:si>
    <x:t>Item</x:t>
  </x:si>
  <x:si>
    <x:t>Revenue Category 1</x:t>
  </x:si>
  <x:si>
    <x:t>Revenue Category 2</x:t>
  </x:si>
  <x:si>
    <x:t>Revenue Category 3</x:t>
  </x:si>
  <x:si>
    <x:t>Revenue Category 4</x:t>
  </x:si>
  <x:si>
    <x:t>Revenue Category 5</x:t>
  </x:si>
  <x:si>
    <x:t>Incremental Expenses</x:t>
  </x:si>
  <x:si>
    <x:t>Functionalized Operating Expenses</x:t>
  </x:si>
  <x:si>
    <x:t>Functionalized Taxes Other Than Income Taxes</x:t>
  </x:si>
  <x:si>
    <x:t>+</x:t>
  </x:si>
  <x:si>
    <x:t>Total Functionalized Expenses</x:t>
  </x:si>
  <x:si>
    <x:t>Functional Allocator</x:t>
  </x:si>
  <x:si>
    <x:t>×</x:t>
  </x:si>
  <x:si>
    <x:t>Allocated Functional Expenses</x:t>
  </x:si>
  <x:si>
    <x:t>Administrative &amp; General Expenses (Labor)</x:t>
  </x:si>
  <x:si>
    <x:t>Labor-related Taxes Other Than Income Taxes</x:t>
  </x:si>
  <x:si>
    <x:t>Total Labor-related Expenses</x:t>
  </x:si>
  <x:si>
    <x:t>Wages and Salaries Allocator</x:t>
  </x:si>
  <x:si>
    <x:t>Allocated Labor-related Expenses</x:t>
  </x:si>
  <x:si>
    <x:t>Plant-related Taxes Other Than Income Taxes</x:t>
  </x:si>
  <x:si>
    <x:t>Total Plant-related Expenses</x:t>
  </x:si>
  <x:si>
    <x:t>Allocated Plant-related Expenses</x:t>
  </x:si>
  <x:si>
    <x:t>Gross Revenues</x:t>
  </x:si>
  <x:si>
    <x:t>Total Non-Recovered Expenses</x:t>
  </x:si>
  <x:si>
    <x:t>-</x:t>
  </x:si>
  <x:si>
    <x:t>Pre-tax Net Revenue for Sharing (minimum of zero)</x:t>
  </x:si>
  <x:si>
    <x:t>Utility Pre-Tax Allocation Factor</x:t>
  </x:si>
  <x:si>
    <x:t>Federal Tax Rate</x:t>
  </x:si>
  <x:si>
    <x:t>FIT</x:t>
  </x:si>
  <x:si>
    <x:t>State Tax Rate</x:t>
  </x:si>
  <x:si>
    <x:t>SIT</x:t>
  </x:si>
  <x:si>
    <x:t>Percent of FIT deductible for SIT</x:t>
  </x:si>
  <x:si>
    <x:t>p</x:t>
  </x:si>
  <x:si>
    <x:t>Composite Tax Rate</x:t>
  </x:si>
  <x:si>
    <x:t>CTR = 1 - ((1-SIT)*(1-FIT))/(1-(SIT*FIT*p))</x:t>
  </x:si>
  <x:si>
    <x:t>Customer % of Post-tax Revenues</x:t>
  </x:si>
  <x:si>
    <x:t>CUSTP</x:t>
  </x:si>
  <x:si>
    <x:t>Customer to Utility Post-tax Ratio</x:t>
  </x:si>
  <x:si>
    <x:t>CUSTR = 1/((1-CUSTP)/CUSTP)</x:t>
  </x:si>
  <x:si>
    <x:t>1/(1+CUSTR-(CTR*CUSTR))</x:t>
  </x:si>
  <x:si>
    <x:t>FA</x:t>
  </x:si>
  <x:si>
    <x:t>WS</x:t>
  </x:si>
  <x:si>
    <x:t>"Total Non-Recovered Expenses" are incremental expenses that are recorded to FERC Accounts that are not included for recovery in the formula rate template.</x:t>
  </x:si>
  <x:si>
    <x:t>Rent from Electric Property - Transmission Related</x:t>
  </x:si>
  <x:si>
    <x:t>Professional Services</x:t>
  </x:si>
  <x:si>
    <x:t>Rent or Attachment Fees associated with Transmission Facilities</x:t>
  </x:si>
  <x:si>
    <x:t>Shared Revenues (Attachment 3a)</x:t>
  </x:si>
  <x:si>
    <x:t>p336.10b (See Attachment 5)</x:t>
  </x:si>
  <x:si>
    <x:t>P336.7b (See Attachment 5)</x:t>
  </x:si>
  <x:si>
    <x:t>(Sum Lines 2-12)</x:t>
  </x:si>
  <x:si>
    <x:t>Attachment 3a - Shared Revenues Workpaper</x:t>
  </x:si>
  <x:si>
    <x:t>GP</x:t>
  </x:si>
  <x:si>
    <x:t>PJM Billed Revenue Earned</x:t>
  </x:si>
  <x:si>
    <x:t>ACE capital structure is derived from gross long term debt. Also see footnote X, Y, and Z.</x:t>
  </x:si>
  <x:si>
    <x:t>Per State Tax Code</x:t>
  </x:si>
  <x:si>
    <x:t>Tax Gross-Up Factor 1/(1-T)</x:t>
  </x:si>
  <x:si>
    <x:t xml:space="preserve">Note 3: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x:t>
  </x:si>
  <x:si>
    <x:t>Net revenues associated with Network Integration Transmission Service (NITS) for which the load is not included in the divisor (difference between NITS credits from PJM and PJM NITS charges paid by Transmission Owner) (Note 3)</x:t>
  </x:si>
  <x:si>
    <x:t>Point to Point Service revenues for which the load is not included in the divisor received by Transmission Owner (Note 3)</x:t>
  </x:si>
  <x:si>
    <x:t>Attach 9, line 16, column j</x:t>
  </x:si>
  <x:si>
    <x:t>Annual Revenue Earned(net of true-ups)</x:t>
  </x:si>
  <x:si>
    <x:t>Plant Held for Future Use</x:t>
  </x:si>
  <x:si>
    <x:t>Gross Plant Allocation</x:t>
  </x:si>
  <x:si>
    <x:t>(Notes U)</x:t>
  </x:si>
  <x:si>
    <x:t>Note 3: SECA revenues booked in Account 447.</x:t>
  </x:si>
  <x:si>
    <x:t>Gross Transmission Plant is that identified on page 2 line 2 of Attachment H-1A</x:t>
  </x:si>
  <x:si>
    <x:t>207.98.g. for end of year, records for other months</x:t>
  </x:si>
  <x:si>
    <x:t xml:space="preserve">This section is reserved for adjustment necessary to comply with the IRS normalization rules. </x:t>
  </x:si>
  <x:si>
    <x:t>Unamortized Investment Tax Credit - Transmission</x:t>
  </x:si>
  <x:si>
    <x:t xml:space="preserve">Total: Investment Tax Amortization </x:t>
  </x:si>
  <x:si>
    <x:t xml:space="preserve">This section is reserved for adjustments necessary to comply with the IRC normalization rules. </x:t>
  </x:si>
  <x:si>
    <x:r>
      <x:t>Revenue Received</x:t>
    </x:r>
    <x:r>
      <x:rPr>
        <x:vertAlign val="superscript"/>
        <x:sz val="10"/>
        <x:color theme="1"/>
        <x:rFont val="Arial"/>
        <x:family val="2"/>
      </x:rPr>
      <x:t>3</x:t>
    </x:r>
  </x:si>
  <x:si>
    <x:r>
      <x:t>Requirement</x:t>
    </x:r>
    <x:r>
      <x:rPr>
        <x:vertAlign val="superscript"/>
        <x:sz val="10"/>
        <x:color theme="1"/>
        <x:rFont val="Arial"/>
        <x:family val="2"/>
      </x:rPr>
      <x:t>1</x:t>
    </x:r>
  </x:si>
  <x:si>
    <x:r>
      <x:t>Requirement</x:t>
    </x:r>
    <x:r>
      <x:rPr>
        <x:vertAlign val="superscript"/>
        <x:sz val="10"/>
        <x:color theme="1"/>
        <x:rFont val="Arial"/>
        <x:family val="2"/>
      </x:rPr>
      <x:t>2</x:t>
    </x:r>
  </x:si>
  <x:si>
    <x:r>
      <x:t xml:space="preserve">Adjustment </x:t>
    </x:r>
    <x:r>
      <x:rPr>
        <x:vertAlign val="superscript"/>
        <x:sz val="10"/>
        <x:rFont val="Arial"/>
        <x:family val="2"/>
      </x:rPr>
      <x:t>5</x:t>
    </x:r>
  </x:si>
  <x:si>
    <x:r>
      <x:t>(Expense)</x:t>
    </x:r>
    <x:r>
      <x:rPr>
        <x:vertAlign val="superscript"/>
        <x:sz val="10"/>
        <x:color theme="1"/>
        <x:rFont val="Arial"/>
        <x:family val="2"/>
      </x:rPr>
      <x:t>4</x:t>
    </x:r>
  </x:si>
  <x:si>
    <x:r>
      <x:t xml:space="preserve">Transmission A&amp;G </x:t>
    </x:r>
    <x:r>
      <x:rPr>
        <x:vertAlign val="superscript"/>
        <x:sz val="10"/>
        <x:rFont val="Arial"/>
        <x:family val="2"/>
      </x:rPr>
      <x:t>1</x:t>
    </x:r>
  </x:si>
  <x:si>
    <x:r>
      <x:t xml:space="preserve">Total </x:t>
    </x:r>
    <x:r>
      <x:rPr>
        <x:vertAlign val="superscript"/>
        <x:sz val="10"/>
        <x:rFont val="Arial"/>
        <x:family val="2"/>
      </x:rPr>
      <x:t>2</x:t>
    </x:r>
  </x:si>
  <x:si>
    <x:r>
      <x:rPr>
        <x:vertAlign val="superscript"/>
        <x:sz val="10"/>
        <x:rFont val="Arial"/>
        <x:family val="2"/>
      </x:rPr>
      <x:t>1</x:t>
    </x:r>
    <x:r>
      <x:rPr>
        <x:sz val="10"/>
        <x:rFont val="Arial"/>
        <x:family val="2"/>
      </x:rPr>
      <x:t xml:space="preserve"> Multiply total amounts on line 15, columns (b)-(e) by allocation factors on line 16.</x:t>
    </x:r>
  </x:si>
  <x:si>
    <x:r>
      <x:rPr>
        <x:vertAlign val="superscript"/>
        <x:sz val="10"/>
        <x:rFont val="Arial"/>
        <x:family val="2"/>
      </x:rPr>
      <x:t>2</x:t>
    </x:r>
    <x:r>
      <x:rPr>
        <x:sz val="10"/>
        <x:rFont val="Arial"/>
        <x:family val="2"/>
      </x:rPr>
      <x:t xml:space="preserve"> Sum of line 17, columns (b), (c), (d), (e). </x:t>
    </x:r>
  </x:si>
  <x:si>
    <x:t>ADIT and Accumulated Deferred Income Tax Credits are computed using the average of non-prorated ADIT balances for the beginning of the year and end of the year balances plus the prorated balance.</x:t>
  </x:si>
  <x:si>
    <x:t>Projected monthly balances that are expected to be included in 207.99.g  minus 207.98.g plus 205.5.g for end of year, records for other months (Note E)</x:t>
  </x:si>
  <x:si>
    <x:t>Projected monthly balances that are expected to be included in Electric Only, Form No 1, page 356 for end of year, records for other months (Note E)</x:t>
  </x:si>
  <x:si>
    <x:t>Projected monthly balances that are expected to be included in 219.28.c for end of year, records for other months (Note E)</x:t>
  </x:si>
  <x:si>
    <x:t>Projected monthly balances that are expected to be included in 200.21c for end of year, records for other months (Note E)</x:t>
  </x:si>
  <x:si>
    <x:t>Projected monthly balances that are expected to be included in 207.99.g. plus 205.5.g. for end of year, records for other months (Note E)</x:t>
  </x:si>
  <x:si>
    <x:t>Projected monthly balances that are the amounts expected to be included in 219.28c for end of year, records for other months (Note E)</x:t>
  </x:si>
  <x:si>
    <x:t>Projected monthly balances that are the amounts expected to be included in 200.21c for end of year, records for other months (Note E)</x:t>
  </x:si>
  <x:si>
    <x:t>Projected monthly balances that are the amounts expected to be included in Electric Only, Form No 1, page 356 for end of year, records for other months (Note E)</x:t>
  </x:si>
  <x:si>
    <x:t>Projected / Actual Activity</x:t>
  </x:si>
  <x:si>
    <x: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amortization of protected property related deficient and (excess) ADIT attributable to federal net operating loss carry-forwards recorded to Account 190 will likewise be calculated using ARAM or a manner that complies with the normalization requirements.  Under the ARAM methodology, the deficient and (excess) ADIT attributable to federal net operating losses will begin amortizing in the period in which the book depreciation exceeds the tax depreciation associated with the underlying assets that gave rise to the federal net operating loss.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ACE resides in the amortization cycle.  The current year amortization of deficient and (excess) ADIT is recorded in FERC Accounts 410.1 and 411.1.</x:t>
  </x:si>
  <x:si>
    <x:t>Includable Plant</x:t>
  </x:si>
  <x:si>
    <x:t>Less: ASC 740 ADIT Adjustments related to AFUDC Equity</x:t>
  </x:si>
  <x:si>
    <x:t>Less: ASC 740 ADIT balances related to income tax regulatory assets / (liabilities)</x:t>
  </x:si>
  <x:si>
    <x:t>Less: OPEB related ADIT, Above if not separately removed</x:t>
  </x:si>
  <x:si>
    <x:t>Less: ASC 740 ADIT Adjustments excluded from rate base</x:t>
  </x:si>
  <x:si>
    <x:t>Only the transmission portion of amounts reported at Form 1, page 227, line 5 is used.  The transmission portion of line 5 is derived by applying the wage and salary allocator to the total of line 5 and is specified in a footnote to the Form 1, page 227.</x:t>
  </x:si>
  <x:si>
    <x:t>Transmission Depreciation Expense is the gross cumulative amount based upon tax records of capitalized AFUDC equity embedded in the gross plant attributable to the transmission function multiplied by the Capital Recovery Rate (described in Instruction 2). Within five years of the effective date of the Settlement in Docket No ER19-5 et al, and at least every five years thereafter, ACE will file an FPA Section 205 rate proceeding to revise its depreciation rates (unless the company has otherwise submitted an FPA Section 205 rate filing that addresses its depreciation rates in the prior five years).</x:t>
  </x:si>
  <x:si>
    <x:t>Executive Management</x:t>
  </x:si>
  <x:si>
    <x:t>Support Services</x:t>
  </x:si>
  <x:si>
    <x:t>Financial Services</x:t>
  </x:si>
  <x:si>
    <x:t>Human Resources</x:t>
  </x:si>
  <x:si>
    <x:t>Legal Services</x:t>
  </x:si>
  <x:si>
    <x:t>Customer Services</x:t>
  </x:si>
  <x:si>
    <x:t>Information Technology</x:t>
  </x:si>
  <x:si>
    <x:t>Government Affairs</x:t>
  </x:si>
  <x:si>
    <x:t>Communication Services</x:t>
  </x:si>
  <x:si>
    <x:t>Regulated Electric and Gas Operation Services</x:t>
  </x:si>
  <x:si>
    <x:t>Supply Services</x:t>
  </x:si>
  <x:si>
    <x:t>Bodily Injuries - Plant Related</x:t>
  </x:si>
  <x:si>
    <x:t>Bodily Injuries - Labor Related</x:t>
  </x:si>
  <x:si>
    <x:t>Current A/R-Workers Comp</x:t>
  </x:si>
  <x:si>
    <x:t>Other A/R-Workers Comp</x:t>
  </x:si>
  <x:si>
    <x:t>Non-Pension Postretiree Benefit Obligation</x:t>
  </x:si>
  <x:si>
    <x:t>FASB 112 Liability</x:t>
  </x:si>
  <x:si>
    <x:t>Current &amp; Long-term Incentive Plans</x:t>
  </x:si>
  <x:si>
    <x:t>Workers Comp - Long Term</x:t>
  </x:si>
  <x:si>
    <x:t>Workers Comp - Short Term</x:t>
  </x:si>
  <x:si>
    <x:t>Other Payroll Taxes</x:t>
  </x:si>
  <x:si>
    <x:t xml:space="preserve">Severance Liability </x:t>
  </x:si>
  <x:si>
    <x:t>Accrued Bonuses &amp; Incentives</x:t>
  </x:si>
  <x:si>
    <x:t>Accrued Benefits - Medical, Dental, Vision Benefits, etc.</x:t>
  </x:si>
  <x:si>
    <x:t>ASC 712 OPEB Obligation - Current &amp; Long-term</x:t>
  </x:si>
  <x:si>
    <x:t>Accrued Retention</x:t>
  </x:si>
  <x:si>
    <x:t>Deferred Comp Plan - Level 2</x:t>
  </x:si>
  <x:si>
    <x:t>Mgmt. Retention Incentive Plan</x:t>
  </x:si>
  <x:si>
    <x:t>Other Accrued Incentive Plans</x:t>
  </x:si>
  <x:si>
    <x:t>1999 AMT</x:t>
  </x:si>
  <x:si>
    <x:t>Accrual Labor Related</x:t>
  </x:si>
  <x:si>
    <x:t>Accrued Liab - Auto</x:t>
  </x:si>
  <x:si>
    <x:t>Accrued Liab - Misc.</x:t>
  </x:si>
  <x:si>
    <x:t>Accrued Liability - General</x:t>
  </x:si>
  <x:si>
    <x:t>BAD DEBT RESERVE</x:t>
  </x:si>
  <x:si>
    <x:t>Charitable Contribution Limit</x:t>
  </x:si>
  <x:si>
    <x:t>ENVIRONMENTAL EXPENSE</x:t>
  </x:si>
  <x:si>
    <x:t>OPEB</x:t>
  </x:si>
  <x:si>
    <x:t>SERP</x:t>
  </x:si>
  <x:si>
    <x:t>Stranded Costs</x:t>
  </x:si>
  <x:si>
    <x:t>Use Tax Reserve</x:t>
  </x:si>
  <x:si>
    <x:t>State NOL</x:t>
  </x:si>
  <x:si>
    <x:t>FAS109 Non-TCJA</x:t>
  </x:si>
  <x:si>
    <x:t>FAS 109 Regulatory Liability</x:t>
  </x:si>
  <x:si>
    <x:t>Protected Property (PowerTax)</x:t>
  </x:si>
  <x:si>
    <x:t>Non-Protected Property (PowerTax)</x:t>
  </x:si>
  <x:si>
    <x:t>Non-Protected Property (Non-PowerTax)</x:t>
  </x:si>
  <x:si>
    <x:t>BGS Deferred Related - Retail</x:t>
  </x:si>
  <x:si>
    <x:t>Interest on Contingent Taxes</x:t>
  </x:si>
  <x:si>
    <x:t>Loss on Reacquired Debt</x:t>
  </x:si>
  <x:si>
    <x:t>Misc. Deferred Debits - Retail</x:t>
  </x:si>
  <x:si>
    <x:t>NUG BUYOUT</x:t>
  </x:si>
  <x:si>
    <x:t>Other- 283</x:t>
  </x:si>
  <x:si>
    <x:t>PENSION PAYMENT RESERVE</x:t>
  </x:si>
  <x:si>
    <x:t>Reg Asset - FERC Formula Rate Adj. Trans. Svc</x:t>
  </x:si>
  <x:si>
    <x:t>Reg Asset-NJ Rec-Base</x:t>
  </x:si>
  <x:si>
    <x:t>Regulatory Asset - General</x:t>
  </x:si>
  <x:si>
    <x:t>Regulatory Asset - SREC Program</x:t>
  </x:si>
  <x:si>
    <x:t>Accrued Benefits</x:t>
  </x:si>
  <x:si>
    <x:t>Accrued Environmental Liability</x:t>
  </x:si>
  <x:si>
    <x:t>Accrued Liability - Legal</x:t>
  </x:si>
  <x:si>
    <x:t>Accrued OPEB</x:t>
  </x:si>
  <x:si>
    <x:t>Accrued Other Expenses</x:t>
  </x:si>
  <x:si>
    <x:t>Accrued Payroll Taxes - AIP</x:t>
  </x:si>
  <x:si>
    <x:t>Accrued Vacation</x:t>
  </x:si>
  <x:si>
    <x:t>Accrued Worker's Compensation</x:t>
  </x:si>
  <x:si>
    <x:t>Allowance for Doubtful Accounts</x:t>
  </x:si>
  <x:si>
    <x:t>Asset Retirement Obligation</x:t>
  </x:si>
  <x:si>
    <x:t>Deferred Compensation</x:t>
  </x:si>
  <x:si>
    <x:t>Deferred Revenue</x:t>
  </x:si>
  <x:si>
    <x:t>NJ AMA Credit</x:t>
  </x:si>
  <x:si>
    <x:t>Other Deferred Credits</x:t>
  </x:si>
  <x:si>
    <x:t>Prepaid Taxes</x:t>
  </x:si>
  <x:si>
    <x:t>Regulatory Liability</x:t>
  </x:si>
  <x:si>
    <x:t>Sales &amp; Use Tax Reserve</x:t>
  </x:si>
  <x:si>
    <x:t>State Income Taxes</x:t>
  </x:si>
  <x:si>
    <x:t>Charitable Contribution Carryforward</x:t>
  </x:si>
  <x:si>
    <x:t>State Net Operating Loss Carryforward</x:t>
  </x:si>
  <x:si>
    <x:t>Unamortized Investment Tax Credit</x:t>
  </x:si>
  <x:si>
    <x:t xml:space="preserve">ADIT relates to all functions and attributable to underlying operating and maintenance expenses that are recoverable in the transmission formula. </x:t>
  </x:si>
  <x:si>
    <x:t xml:space="preserve">ADIT excluded because the underlying account(s) are not recoverable in the transmission formula. </x:t>
  </x:si>
  <x:si>
    <x:t xml:space="preserve">The state net operating loss carry-forward, net of federal taxes, is included to the extent attributable to plant in service that is included in rate base. </x:t>
  </x:si>
  <x:si>
    <x:t>AFUDC Equity</x:t>
  </x:si>
  <x:si>
    <x:t>Plant Deferred Taxes - Flow-through</x:t>
  </x:si>
  <x:si>
    <x:t>ADIT attributable to plant in service that is included in rate base.</x:t>
  </x:si>
  <x:si>
    <x:t>ADIT attributable to contributions-in-aid of construction excluded from rate base.</x:t>
  </x:si>
  <x:si>
    <x:t>Under ASC 740, deferred income taxes must be provided on all tax temporary differences, including AFUDC-Equity.  Deferred income taxes on AFUDC-Equity are not recognized for Regulatory purposes and are excluded from Rate Base.</x:t>
  </x:si>
  <x:si>
    <x:t>Materials Reserve</x:t>
  </x:si>
  <x:si>
    <x:t>Other Deferred Debits</x:t>
  </x:si>
  <x:si>
    <x:t>Pension Asset</x:t>
  </x:si>
  <x:si>
    <x:t>Regulatory Asset</x:t>
  </x:si>
  <x:si>
    <x:t>Regulatory Asset - Accrued Vacation</x:t>
  </x:si>
  <x:si>
    <x:t>Renewable Energy Credits</x:t>
  </x:si>
  <x:si>
    <x:t xml:space="preserve">Account No. 255 (Accum. Deferred Investment Tax Credits) </x:t>
  </x:si>
  <x:si>
    <x:t xml:space="preserve">Less: Adjustment to rate base </x:t>
  </x:si>
  <x:si>
    <x:t>Pursuant to the requirements of ASC 740, accumulated deferred income taxes must encompass all timing differences regardless of whether the difference is normalized or flowed-through.  These balances represent the deferred taxes of unamortized ITC. These amounts are removed from rate base below.</x:t>
  </x:si>
  <x:si>
    <x:t xml:space="preserve">ADIT relates to all functions and attributable to underlying accounts that are recoverable in the transmission formula. </x:t>
  </x:si>
  <x:si>
    <x:t xml:space="preserve">Included because the pension asset is included in rate base.  Related to accrual recognition of expense for book purposes &amp; deductibility of cash fundings for tax purposes.  </x:t>
  </x:si>
  <x:si>
    <x:t>The cost of bond redemption is deductible currently for tax purposes and is amortized over the life of the new bond issue for book purposes.    Excluded here since included in Cost of Debt.</x:t>
  </x:si>
  <x:si>
    <x:t>B0265 Mickelton</x:t>
  </x:si>
  <x:si>
    <x:t>B0276 Monroe</x:t>
  </x:si>
  <x:si>
    <x:t>B0211 Union-Corson</x:t>
  </x:si>
  <x:si>
    <x:t>B0210 Orchard-500kV</x:t>
  </x:si>
  <x:si>
    <x:t>B0210 Orchard-Below 500kV</x:t>
  </x:si>
  <x:si>
    <x:t>B0277 Cumberland Sub:2nd Xfmr</x:t>
  </x:si>
  <x:si>
    <x:t>B1398.5 Reconductor Mickleton - Depford - 230 Kv line</x:t>
  </x:si>
  <x:si>
    <x:t>B1398.3.1 Mickleton Deptford 230kv terminal</x:t>
  </x:si>
  <x:si>
    <x:t>B1600 Upgrade Mill T2 138/69 kV Transformer</x:t>
  </x:si>
  <x:si>
    <x:t>b0210.1 Orchard-Cumberland - Install second 230kV line</x:t>
  </x:si>
  <x:si>
    <x:t>b0212 Corson upgrade 138kV line trap</x:t>
  </x:si>
  <x:si>
    <x:t>may be weighted average of small projects</x:t>
  </x:si>
  <x:si>
    <x:t>LTD Interest on Securitization Bonds in column (m)</x:t>
  </x:si>
  <x:si>
    <x:t>LTD on Securitization Bonds in column (l)</x:t>
  </x:si>
  <x:si>
    <x:t>p336.7b&amp;c</x:t>
  </x:si>
  <x:si>
    <x:t xml:space="preserve">p336.10b&amp;c </x:t>
  </x:si>
  <x:si>
    <x:t>p336.1d&amp;e</x:t>
  </x:si>
  <x:si>
    <x:t>Chamber of Commerce (923)</x:t>
  </x:si>
  <x:si>
    <x:t>Chamber of Commerce (930.2)</x:t>
  </x:si>
  <x:si>
    <x:t>Separation Costs</x:t>
  </x:si>
  <x:si>
    <x:t>Chamber of Commerce (921)</x:t>
  </x:si>
  <x:si>
    <x:t>BSC Commercial Operations Grp</x:t>
  </x:si>
  <x:si>
    <x:t>BSC Communications</x:t>
  </x:si>
  <x:si>
    <x:t>BSC Corp Development</x:t>
  </x:si>
  <x:si>
    <x:t>BSC Corp Secretary</x:t>
  </x:si>
  <x:si>
    <x:t>BSC Corp Strategy</x:t>
  </x:si>
  <x:si>
    <x:t>BSC Corporate SLA</x:t>
  </x:si>
  <x:si>
    <x:t>BSC Executive Services</x:t>
  </x:si>
  <x:si>
    <x:t>BSC Exelon Utilities</x:t>
  </x:si>
  <x:si>
    <x:t>BSC Exelon Transmission Co</x:t>
  </x:si>
  <x:si>
    <x:t>BSC Finance</x:t>
  </x:si>
  <x:si>
    <x:t>BSC Gen Company Activities</x:t>
  </x:si>
  <x:si>
    <x:t>BSC Gen Counsel</x:t>
  </x:si>
  <x:si>
    <x:t>BSC HR</x:t>
  </x:si>
  <x:si>
    <x:t>BSC Inform. Technology</x:t>
  </x:si>
  <x:si>
    <x:t>BSC Investment</x:t>
  </x:si>
  <x:si>
    <x:t>BSC Legal Services</x:t>
  </x:si>
  <x:si>
    <x:t>BSC Reg &amp; Govt Affairs</x:t>
  </x:si>
  <x:si>
    <x:t>BSC Supply Srv</x:t>
  </x:si>
  <x:si>
    <x:t>Upgrade ACE portion of Delco Tap - Mickleton 230 kV circuit</x:t>
  </x:si>
  <x:si>
    <x:t>B0265</x:t>
  </x:si>
  <x:si>
    <x:t>Replace both Monroe 230/69kV transformers</x:t>
  </x:si>
  <x:si>
    <x:t>B0276</x:t>
  </x:si>
  <x:si>
    <x:t>Reconductor Union - Corson 138kV circuit</x:t>
  </x:si>
  <x:si>
    <x:t>B0211</x:t>
  </x:si>
  <x:si>
    <x:t>B0210 Install new 500/230kV substation Orchard-500kV</x:t>
  </x:si>
  <x:si>
    <x:t>B0210.A</x:t>
  </x:si>
  <x:si>
    <x:t>B0210 Install new 500/230kV substation Orchard-Below 500kV</x:t>
  </x:si>
  <x:si>
    <x:t>B0210.B</x:t>
  </x:si>
  <x:si>
    <x:t>Install a sencond Cumberland 230/138kV transformer</x:t>
  </x:si>
  <x:si>
    <x:t>B0277</x:t>
  </x:si>
  <x:si>
    <x:t>Reconductor the exsting Mickleton - Goucestr - 230 Kv line</x:t>
  </x:si>
  <x:si>
    <x:t>B1398.5</x:t>
  </x:si>
  <x:si>
    <x:t>Mickleton Deptford 230kv terminal</x:t>
  </x:si>
  <x:si>
    <x:t>B1398.3.1</x:t>
  </x:si>
  <x:si>
    <x:t>Upgrade Mill T2 138/69 kV Transformer</x:t>
  </x:si>
  <x:si>
    <x:t>B1600</x:t>
  </x:si>
  <x:si>
    <x:t>B0210.1</x:t>
  </x:si>
  <x:si>
    <x:t>B0212</x:t>
  </x:si>
  <x:si>
    <x:t>Acct 456</x:t>
  </x:si>
  <x:si>
    <x:t>Illinois Legislative Costs</x:t>
  </x:si>
  <x:si>
    <x:t>Gross Receipt Taxes Refund (Total)</x:t>
  </x:si>
  <x:si>
    <x:t>Gross Receipt Taxes Refund (in 923)</x:t>
  </x:si>
  <x:si>
    <x:t>Other Prepayment</x:t>
  </x:si>
  <x:si>
    <x:t>NJ BPU Assessment</x:t>
  </x:si>
  <x:si>
    <x:t>Working fund</x:t>
  </x:si>
  <x:si>
    <x:t>Prepaid Insurance</x:t>
  </x:si>
  <x:si>
    <x:t>Prepaid Rent</x:t>
  </x:si>
  <x:si>
    <x:t>NJ BPU Assessment/Sales Use Taxes/Other</x:t>
  </x:si>
  <x:si>
    <x:t>Prepaid Property Tax</x:t>
  </x:si>
  <x:si>
    <x:t xml:space="preserve">Leased Asset </x:t>
  </x:si>
  <x:si>
    <x:t>(Line 1c / 4)</x:t>
  </x:si>
  <x:si>
    <x:t>1a</x:t>
  </x:si>
  <x:si>
    <x:t>1b</x:t>
  </x:si>
  <x:si>
    <x:t>1c</x:t>
  </x:si>
  <x:si>
    <x:t>(Line 2c - 3-3a-3b)</x:t>
  </x:si>
  <x:si>
    <x:t>Direct Transmission Wages Expense</x:t>
  </x:si>
  <x:si>
    <x:t>p354 footnote</x:t>
  </x:si>
  <x:si>
    <x:t>PHI Service Company Transmission Wages Expense</x:t>
  </x:si>
  <x:si>
    <x:t>Exelon Business Services Company Transmission Wages Expense</x:t>
  </x:si>
  <x:si>
    <x:t>Total Transmission Wages Expense</x:t>
  </x:si>
  <x:si>
    <x:t>Total Direct Wages Expense</x:t>
  </x:si>
  <x:si>
    <x:t>(Line 1+1a+1b)</x:t>
  </x:si>
  <x:si>
    <x:t>Total Exelon Business Services Company Wages Expense</x:t>
  </x:si>
  <x:si>
    <x:t>2a</x:t>
  </x:si>
  <x:si>
    <x:t>2b</x:t>
  </x:si>
  <x:si>
    <x:t>2c</x:t>
  </x:si>
  <x:si>
    <x:t>Total PHI Service Company Wages Expense</x:t>
  </x:si>
  <x:si>
    <x:t>(Line 2+2a+2b)</x:t>
  </x:si>
  <x:si>
    <x:t>Less Direct A&amp;G Wages Expense</x:t>
  </x:si>
  <x:si>
    <x:t>Less Exelon Business Services Company A&amp;G Expense</x:t>
  </x:si>
  <x:si>
    <x:t>Less PHI Service Company A&amp;G Expense</x:t>
  </x:si>
  <x:si>
    <x:t>BPU Assessment</x:t>
  </x:si>
  <x:si>
    <x:t>December 31, 2022</x:t>
  </x:si>
  <x:si>
    <x:t>12/31/2022 (Actuals)</x:t>
  </x:si>
  <x:si>
    <x:t>Accrued Bodily Injuries</x:t>
  </x:si>
  <x:si>
    <x:t>Intracompany Sales</x:t>
  </x:si>
  <x:si>
    <x:t>Prepaid Retention</x:t>
  </x:si>
  <x:si>
    <x:t>Other Prepaid Taxes</x:t>
  </x:si>
  <x:si>
    <x:t>Prepaid Software Fee &amp; License</x:t>
  </x:si>
  <x:si>
    <x:t>EPRI Membership</x:t>
  </x:si>
  <x:si>
    <x:t>EPRI Membership dues in FERC Transmission O&amp;M Account 566</x:t>
  </x:si>
  <x:si>
    <x:t>.</x:t>
  </x:si>
  <x:si>
    <x:t>December 31, 2023</x:t>
  </x:si>
  <x:si>
    <x:t>12/31/2023 (Projected)</x:t>
  </x:si>
  <x:si>
    <x:t>Projected Activity</x:t>
  </x:si>
  <x:si>
    <x:t>December 31, 2022 Actuals</x:t>
  </x:si>
  <x:si>
    <x:t xml:space="preserve">PJM </x:t>
  </x:si>
  <x:si>
    <x:t>Transportation Equipment</x:t>
  </x:si>
  <x:si>
    <x:t>Other Accrued Deferred Tax Assets</x:t>
  </x:si>
  <x:si>
    <x:t>Income Tax Regulatory Liability</x:t>
  </x:si>
  <x:si>
    <x:t>Plant Related Deferred Taxes</x:t>
  </x:si>
  <x:si>
    <x:t>Contribution in Aid of Construction</x:t>
  </x:si>
  <x:si>
    <x:t>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x:t>
  </x:si>
  <x:si>
    <x:t>Prior Period Adjustments listed in row 3l-3q</x:t>
  </x:si>
  <x:si>
    <x:t>Exclude State Dist RA amort in line 5</x:t>
  </x:si>
  <x:si>
    <x:t xml:space="preserve">  FERC Form 1 page 351.1 lines 8 (h) - 11 (h),  transmission related only.</x:t>
  </x:si>
  <x:si>
    <x:t>Line 22 "Note Payable to ACE Transition Funding - variable"</x:t>
  </x:si>
  <x:si>
    <x:t>2023
True-Up</x:t>
  </x:si>
  <x:si>
    <x:t>BSC Real Estate</x:t>
  </x:si>
  <x:si>
    <x:t>Inputs from Atlantic City Electric Company 2023 FERC Form 1</x:t>
  </x:si>
  <x:si>
    <x:t>Cost in Excess of Billings</x:t>
  </x:si>
  <x:si>
    <x:t>12/31/2023 (Actuals)</x:t>
  </x:si>
  <x:si>
    <x:t>True-up Adjustment</x:t>
  </x:si>
  <x:si>
    <x:t>December 31, 2023 (Actuals)</x:t>
  </x:si>
  <x:si>
    <x:t>Actuals for the 12 Months Ended December 31, 2023</x:t>
  </x:si>
  <x:si>
    <x:t>The actuarially determined amount of OPEB expense in FERC 926 increase from the prior year.  The increase in postretirement welfare costs is primarily due to an increase in interest cost as the result of increased discount rates, an increase in expected return on plan assets due to unfavorable asset returns in 2022, and associated additional amortization of losses due to these items.</x:t>
  </x:si>
  <x:si>
    <x:t>Transmission Right of Way Carlls Corner-Landis Li - Cumberland (old records say Salem) County, NJ</x:t>
  </x:si>
  <x:si>
    <x:r>
      <x:t xml:space="preserve">Revenue Categories are those defined in </x:t>
    </x:r>
    <x:r>
      <x:rPr>
        <x:i/>
        <x:sz val="10"/>
        <x:color theme="1"/>
        <x:rFont val="Arial"/>
        <x:family val="2"/>
      </x:rPr>
      <x:t>Pacific Gas &amp; Electric Company</x:t>
    </x:r>
    <x:r>
      <x:rPr>
        <x:sz val="10"/>
        <x:color theme="1"/>
        <x:rFont val="Arial"/>
        <x:family val="2"/>
      </x:rPr>
      <x:t xml:space="preserve">, 90 FERC ¶ 61,314 and </x:t>
    </x:r>
    <x:r>
      <x:rPr>
        <x:i/>
        <x:sz val="10"/>
        <x:color theme="1"/>
        <x:rFont val="Arial"/>
        <x:family val="2"/>
      </x:rPr>
      <x:t>Pacific Gas &amp; Electric Company</x:t>
    </x:r>
    <x:r>
      <x:rPr>
        <x:sz val="10"/>
        <x:color theme="1"/>
        <x:rFont val="Arial"/>
        <x:family val="2"/>
      </x:rPr>
      <x:t>, 121 FERC ¶ 61,174: (1) right-of-way leases and lease for space on transmission facilities for telecommunications or to provide outdoor lighting or advertising; (2) transmission tower licenses for wireless antennas; (3) right-of-way property leases for farming; grazing; nurseries; outdoor lighting; outdoor advertising; storage facilities (vehicle, material, container, and self-storage); environmental mitigation; parks and recreation; private recreation; specialized usage and other compatible uses; and opportunities to sell or trade oil, mineral, and excess water rights; (4) licenses of intellectual property and other propriety software developed by the utility or for the utility by a third party to interested parties relating to its transmission function; and (5) transmission maintenance and consulting services, including transformer repairs, rentals, and sales; transmission system engineering, planning, training, and environmental consulting; and marketing services for third-party owned poles.</x:t>
    </x:r>
  </x:si>
  <x:si>
    <x:t>Accumulated Deferred Income Taxes attributable to income tax related regulatory assets and liabilities.  This balance is excluded from rate base and removed below.</x:t>
  </x:si>
  <x:si>
    <x:t>Plant related basis difference not currently includible in rate base.</x:t>
  </x:si>
  <x:si>
    <x:t>The cost of bond redemption is deductible currently for tax purposes and is amortized over the life of the new bond issue for book purposes.  Excluded here since included in Cost of Debt.</x:t>
  </x:si>
  <x:si>
    <x:t>Corporate Alternative Minimum Tax Credit Carry-Forward</x:t>
  </x:si>
  <x:si>
    <x:t xml:space="preserve">Electric portion included in rate base. </x:t>
  </x:si>
  <x:si>
    <x:t>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x:t>
  </x:si>
  <x:si>
    <x:t>FERC Form 1 XBRL Mapping Change</x:t>
  </x:si>
  <x:si>
    <x:t xml:space="preserve">Item </x:t>
  </x:si>
  <x:si>
    <x:t>Tab/Attachment</x:t>
  </x:si>
  <x:si>
    <x:t>Cell Reference</x:t>
  </x:si>
  <x:si>
    <x:t>Existing FERC Reference</x:t>
  </x:si>
  <x:si>
    <x:t>Transmission Wages Expense</x:t>
  </x:si>
  <x:si>
    <x:t>ATT H-1A</x:t>
  </x:si>
  <x:si>
    <x:t>F10</x:t>
  </x:si>
  <x:si>
    <x:t>p354-355.21.b</x:t>
  </x:si>
  <x:si>
    <x:t>F14</x:t>
  </x:si>
  <x:si>
    <x:t>p354-355.28.b</x:t>
  </x:si>
  <x:si>
    <x:t>Less A&amp;G Wages Expense</x:t>
  </x:si>
  <x:si>
    <x:t>F18</x:t>
  </x:si>
  <x:si>
    <x:t>p354-355.27.b</x:t>
  </x:si>
  <x:si>
    <x:t>F27</x:t>
  </x:si>
  <x:si>
    <x:t>p204-207.104.g (See Attachment 9A, line 14, column j)</x:t>
  </x:si>
  <x:si>
    <x:t>F34</x:t>
  </x:si>
  <x:si>
    <x:t>p200-201.21.c (See Attachment 9, line 14, column h)</x:t>
  </x:si>
  <x:si>
    <x:t>F54</x:t>
  </x:si>
  <x:si>
    <x:t>p204-207.58.g (See Attachment 9, line 14, column b)</x:t>
  </x:si>
  <x:si>
    <x:t>F60</x:t>
  </x:si>
  <x:si>
    <x:t>p204-207.5.g &amp; p204-207.99.g (See Attachment 9, line 14, column c)</x:t>
  </x:si>
  <x:si>
    <x:t>F145</x:t>
  </x:si>
  <x:si>
    <x:t>p320-323.96.b</x:t>
  </x:si>
  <x:si>
    <x:t>F148</x:t>
  </x:si>
  <x:si>
    <x:t>p200-201.3.c</x:t>
  </x:si>
  <x:si>
    <x:t>F157</x:t>
  </x:si>
  <x:si>
    <x:t>p320-323.185.b</x:t>
  </x:si>
  <x:si>
    <x:t>F158</x:t>
  </x:si>
  <x:si>
    <x:t>p320-323.189.b</x:t>
  </x:si>
  <x:si>
    <x:t>F159</x:t>
  </x:si>
  <x:si>
    <x:t>p320-323.191.b</x:t>
  </x:si>
  <x:si>
    <x:t>F167</x:t>
  </x:si>
  <x:si>
    <x:t>F168</x:t>
  </x:si>
  <x:si>
    <x:t>F171</x:t>
  </x:si>
  <x:si>
    <x:t>F172</x:t>
  </x:si>
  <x:si>
    <x:t>F183</x:t>
  </x:si>
  <x:si>
    <x:t>P336.7b&amp;c (See Attachment 5)</x:t>
  </x:si>
  <x:si>
    <x:t>p336-337.7.b&amp;c (See Attachment 5)</x:t>
  </x:si>
  <x:si>
    <x:t>F185</x:t>
  </x:si>
  <x:si>
    <x:t>p336.10b&amp;c (See Attachment 5)</x:t>
  </x:si>
  <x:si>
    <x:t>p336-337.10.b&amp;c (See Attachment 5)</x:t>
  </x:si>
  <x:si>
    <x:t>F187</x:t>
  </x:si>
  <x:si>
    <x:t>p336-337.1.d&amp;e (See Attachment 5)</x:t>
  </x:si>
  <x:si>
    <x:t>F193</x:t>
  </x:si>
  <x:si>
    <x:t>p336-337.11.b (See Attachment 5)</x:t>
  </x:si>
  <x:si>
    <x:t>F194</x:t>
  </x:si>
  <x:si>
    <x:t>p356 or p336-337.11.d (See Attachment 5)</x:t>
  </x:si>
  <x:si>
    <x:t>F211</x:t>
  </x:si>
  <x:si>
    <x:t>p114-117.62.c through 67.c</x:t>
  </x:si>
  <x:si>
    <x:t>F218</x:t>
  </x:si>
  <x:si>
    <x:t>p112-113.16.c</x:t>
  </x:si>
  <x:si>
    <x:t>F220</x:t>
  </x:si>
  <x:si>
    <x:t>p112-113.12.c</x:t>
  </x:si>
  <x:si>
    <x:t>F221</x:t>
  </x:si>
  <x:si>
    <x:t>p112-113.15.c</x:t>
  </x:si>
  <x:si>
    <x:t>F225</x:t>
  </x:si>
  <x:si>
    <x:t>p112-113.17.c through 21.c</x:t>
  </x:si>
  <x:si>
    <x:t>F226</x:t>
  </x:si>
  <x:si>
    <x:t>p110-111.81.c</x:t>
  </x:si>
  <x:si>
    <x:t>F227</x:t>
  </x:si>
  <x:si>
    <x:t>p112-113.61.c</x:t>
  </x:si>
  <x:si>
    <x:t>F231</x:t>
  </x:si>
  <x:si>
    <x:t>p112-113.3.c</x:t>
  </x:si>
  <x:si>
    <x:t>Footnote X</x:t>
  </x:si>
  <x:si>
    <x:t>C380</x:t>
  </x:si>
  <x:si>
    <x:t>112 lines 18.c &amp; d to 21.c &amp; d</x:t>
  </x:si>
  <x:si>
    <x:t>p112-113.18.c&amp;d through 21.c&amp;d</x:t>
  </x:si>
  <x:si>
    <x:t>Footnote Y</x:t>
  </x:si>
  <x:si>
    <x:t>C381</x:t>
  </x:si>
  <x:si>
    <x:t>112 line 3.c &amp; d</x:t>
  </x:si>
  <x:si>
    <x:t>p112-113.3.c&amp;d</x:t>
  </x:si>
  <x:si>
    <x:t>Footnote Z</x:t>
  </x:si>
  <x:si>
    <x:t>C382</x:t>
  </x:si>
  <x:si>
    <x:t>112 lines 16.c &amp; d</x:t>
  </x:si>
  <x:si>
    <x:t>p112-113.16.c&amp;d</x:t>
  </x:si>
  <x:si>
    <x:t>1B - ADIT EOY</x:t>
  </x:si>
  <x:si>
    <x:t>B177</x:t>
  </x:si>
  <x:si>
    <x:t>Total - Pg. 275  (Form 1-F filer:  see note 7, below)</x:t>
  </x:si>
  <x:si>
    <x:t>Total - p274-275 (Form 1-F filer: see note 7, below)</x:t>
  </x:si>
  <x:si>
    <x:t>B187</x:t>
  </x:si>
  <x:si>
    <x:t>7. Re: Form 1-F filer: Sum of subtotals for Accounts 282 and 283 should tie to Form No. 1-F, p112-113, 63.c &amp; 64.c</x:t>
  </x:si>
  <x:si>
    <x:t>B251</x:t>
  </x:si>
  <x:si>
    <x:t>Total - p276-277 (Form 1-F filer: see note 7, below)</x:t>
  </x:si>
  <x:si>
    <x:t>B261</x:t>
  </x:si>
  <x:si>
    <x:t>1C - ADIT BOY</x:t>
  </x:si>
  <x:si>
    <x:t>7. Re: Form 1-F filer: Sum of subtotals for Accounts 282 and 283 should tie to Form No. 1-F, p112-113, 63.d &amp; 64.d</x:t>
  </x:si>
  <x:si>
    <x:t>2 - Other Tax</x:t>
  </x:si>
  <x:si>
    <x:t>C44</x:t>
  </x:si>
  <x:si>
    <x:t>Total "Taxes Other Than Income Taxes" - Acct 408.10 (p114-117.14)</x:t>
  </x:si>
  <x:si>
    <x:t>5 - Cost Support 1</x:t>
  </x:si>
  <x:si>
    <x:t>F7</x:t>
  </x:si>
  <x:si>
    <x:t>p200-201.21.c (See Attachment 9, column h)</x:t>
  </x:si>
  <x:si>
    <x:t>F17</x:t>
  </x:si>
  <x:si>
    <x:t>F33</x:t>
  </x:si>
  <x:si>
    <x:t>p204-207.104.g (See Attachment 9A, column b)</x:t>
  </x:si>
  <x:si>
    <x:t>F37</x:t>
  </x:si>
  <x:si>
    <x:t>p204-207.58.g (See Attachment 9, column b)</x:t>
  </x:si>
  <x:si>
    <x:t>F50</x:t>
  </x:si>
  <x:si>
    <x:t>F52</x:t>
  </x:si>
  <x:si>
    <x:t>F58</x:t>
  </x:si>
  <x:si>
    <x:t>F71</x:t>
  </x:si>
  <x:si>
    <x:t>F109</x:t>
  </x:si>
  <x:si>
    <x:t>p110-111.57</x:t>
  </x:si>
  <x:si>
    <x:t>F197</x:t>
  </x:si>
  <x:si>
    <x:t>p204-207.104.g</x:t>
  </x:si>
  <x:si>
    <x:t>F199</x:t>
  </x:si>
  <x:si>
    <x:t>p200-201.21.c</x:t>
  </x:si>
  <x:si>
    <x:t>p204-207.58.g</x:t>
  </x:si>
  <x:si>
    <x:t>F219</x:t>
  </x:si>
  <x:si>
    <x:t>p204-207.5.g &amp; p204-207.99.g</x:t>
  </x:si>
  <x:si>
    <x:t>F207</x:t>
  </x:si>
  <x:si>
    <x:t>Total: p320-323.197.b</x:t>
  </x:si>
  <x:si>
    <x:t>p320-323.112.b</x:t>
  </x:si>
  <x:si>
    <x:t>F222</x:t>
  </x:si>
  <x:si>
    <x:t>Total: p320-323.197.b
Account 926: p320-323.187.b&amp;c</x:t>
  </x:si>
  <x:si>
    <x:t>Transmission (Gross Plant In Service)</x:t>
  </x:si>
  <x:si>
    <x:t>9 - Rate Base</x:t>
  </x:si>
  <x:si>
    <x:t>C10</x:t>
  </x:si>
  <x:si>
    <x:t>207.58.g minus 207.57.g.  Projected monthly balances that are the amounts expected to be included in 207.58.g for end of year and records for other months (Note I)</x:t>
  </x:si>
  <x:si>
    <x:t>204-207.58.g minus 204- 207.57.g. Projected monthly balances that are the amounts expected to be included in 204-207.58.g for end of year and records for other months (Note I)</x:t>
  </x:si>
  <x:si>
    <x:t>General &amp; Intangible (Gross Plant In Service)</x:t>
  </x:si>
  <x:si>
    <x:t>D10</x:t>
  </x:si>
  <x:si>
    <x:t>207.99.g  minus 207.98.g for end of year, records for other months</x:t>
  </x:si>
  <x:si>
    <x:t>204-207.99.g minus 204-207.98.g for end of year, records for other months</x:t>
  </x:si>
  <x:si>
    <x:t>Intangible (Accumulated Amortization)</x:t>
  </x:si>
  <x:si>
    <x:t>I10</x:t>
  </x:si>
  <x:si>
    <x:t>200-201.21.c for end of year, records for other months</x:t>
  </x:si>
  <x:si>
    <x:t>Total Plant in Service (Gross Plant In Service)</x:t>
  </x:si>
  <x:si>
    <x:t>9A - Gross Plant &amp; ARO</x:t>
  </x:si>
  <x:si>
    <x:t xml:space="preserve">204-207.104.g. Projected monthly balances that are the amounts expected to be included in 204- 207.104.g for end of year and records for other months </x:t>
  </x:si>
  <x:si>
    <x:t>207.58.g. Projected monthly balances that are the amounts expected to be included in 207.58.g for end of year and records for other months (Note I)</x:t>
  </x:si>
  <x:si>
    <x:t>204-207.58.g. Projected monthly balances that are the amounts expected to be included in 207.58.g for end of year and records for other months (Note I)</x:t>
  </x:si>
  <x:si>
    <x:t>E10</x:t>
  </x:si>
  <x:si>
    <x:t>207.99.g. plus 205.5.g. for end of year, records for other months</x:t>
  </x:si>
  <x:si>
    <x:t>204-207.99.g. plus 204-207.5.g. for end of year, records for other months</x:t>
  </x:si>
  <x:si>
    <x:t>Total Plant in Service (Asset Retirement Obligations)</x:t>
  </x:si>
  <x:si>
    <x:t>G10</x:t>
  </x:si>
  <x:si>
    <x:t>204-207.57.g. + 204-207.74.g. + 204-207.83.g. + 204-207.98.g. Projected monthly balances that are the amounts expected to be included in 204-207.57.g. + 204-207.74.g. + 204-207.83.g. + 204-207.98.g. for end of year and records for other months</x:t>
  </x:si>
  <x:si>
    <x:t>Transmission (Asset Retirement Obligations)</x:t>
  </x:si>
  <x:si>
    <x:t>H10</x:t>
  </x:si>
  <x:si>
    <x:t xml:space="preserve">204-207.57.g. Projected monthly balances that are the amounts expected to be included in 204-207.57.g for end of year and records for other months </x:t>
  </x:si>
  <x:si>
    <x:t>General &amp; Intangible (Asset Retirement Obligations)</x:t>
  </x:si>
  <x:si>
    <x:t>204-207.98.g. for end of year, records for other months</x:t>
  </x:si>
  <x:si>
    <x:t>Intangible Amort. (Accumulated Depreciation &amp; Amortization)</x:t>
  </x:si>
  <x:si>
    <x:t>F30</x:t>
  </x:si>
  <x:si>
    <x:t>200-201.21c for end of year, records for other months</x:t>
  </x:si>
  <x:si>
    <x:t>Intangible Amort. (Asset Retirement Obligations)</x:t>
  </x:si>
  <x:si>
    <x:t>L30</x:t>
  </x:si>
  <x:si>
    <x:t>11A - O&amp;M</x:t>
  </x:si>
  <x:si>
    <x:t>E7</x:t>
  </x:si>
  <x:si>
    <x:t>320-323.83.b to 320-323.112.b</x:t>
  </x:si>
  <x:si>
    <x:t>11B - A&amp;G</x:t>
  </x:si>
  <x:si>
    <x:t>320-323.181.b to 320-323.196.b</x:t>
  </x:si>
  <x:si>
    <x:t>Prepaid Pension is recorded in FERC account 186 (see FERC Form 1 page 233).</x:t>
  </x:si>
  <x:si>
    <x:t>Attachment 9, line 17-29, column f</x:t>
  </x:si>
  <x:si>
    <x:t>The December beginning year and end of year balances shall tie to ACE’s FERC Form 1, Page 111, Line 57 – Prepayments. For the months of January through November, the prepayment balances shall represent actual balances on ACE’s books and records.</x:t>
  </x:si>
  <x:si>
    <x:t>Updated FERC Form 1 Location</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</x:si>
</x:sst>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9">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_(* #,##0_);_(* \(#,##0\);_(* &quot;-&quot;??_);_(@_)"/>
    <x:numFmt numFmtId="165" formatCode="0.0000%"/>
    <x:numFmt numFmtId="166" formatCode="_(&quot;$&quot;* #,##0_);_(&quot;$&quot;* \(#,##0\);_(&quot;$&quot;* &quot;-&quot;??_);_(@_)"/>
    <x:numFmt numFmtId="167" formatCode="0.000%"/>
    <x:numFmt numFmtId="168" formatCode="&quot;$&quot;#,##0.00"/>
    <x:numFmt numFmtId="169" formatCode="_(* #,##0.0_);_(* \(#,##0.0\);_(* &quot;-&quot;??_);_(@_)"/>
    <x:numFmt numFmtId="170" formatCode="General_)"/>
    <x:numFmt numFmtId="171" formatCode="0.0000"/>
    <x:numFmt numFmtId="172" formatCode="_(* #,##0.0000_);_(* \(#,##0.0000\);_(* &quot;-&quot;??_);_(@_)"/>
    <x:numFmt numFmtId="173" formatCode="0.00000"/>
    <x:numFmt numFmtId="174" formatCode="0.00000%"/>
    <x:numFmt numFmtId="175" formatCode="0.0%"/>
    <x:numFmt numFmtId="176" formatCode="0.000000%"/>
    <x:numFmt numFmtId="177" formatCode="#,##0_);\(#,##0\);&quot; &quot;"/>
    <x:numFmt numFmtId="178" formatCode="0_);\(0\)"/>
    <x:numFmt numFmtId="179" formatCode="#,##0.00000"/>
    <x:numFmt numFmtId="180" formatCode="&quot;$&quot;#,##0"/>
    <x:numFmt numFmtId="181" formatCode="_(* #,##0.00000_);_(* \(#,##0.00000\);_(* &quot;-&quot;?????_);_(@_)"/>
    <x:numFmt numFmtId="182" formatCode="_(* #,##0.000_);_(* \(#,##0.000\);_(* &quot;-&quot;???_);_(@_)"/>
    <x:numFmt numFmtId="183" formatCode="0_)"/>
    <x:numFmt numFmtId="184" formatCode="0.0"/>
    <x:numFmt numFmtId="185" formatCode="_(&quot;$&quot;* #,##0.0_);_(&quot;$&quot;* \(#,##0.0\);_(&quot;$&quot;* &quot;-&quot;??_);_(@_)"/>
    <x:numFmt numFmtId="186" formatCode="_(* #,##0.00000_);_(* \(#,##0.00000\);_(* &quot;-&quot;??_);_(@_)"/>
    <x:numFmt numFmtId="187" formatCode="_(* #,##0_);_(* \(#,##0\);_(* &quot;-&quot;???_);_(@_)"/>
    <x:numFmt numFmtId="188" formatCode="_(* #,##0.00_);_(* \(#,##0.00\);_(* &quot;-&quot;_);_(@_)"/>
  </x:numFmts>
  <x:fonts count="113">
    <x:font>
      <x:sz val="11"/>
      <x:color theme="1"/>
      <x:name val="Calibri"/>
      <x:family val="2"/>
      <x:scheme val="minor"/>
    </x:font>
    <x:font>
      <x:b/>
      <x:sz val="14"/>
      <x:name val="Arial"/>
      <x:family val="2"/>
    </x:font>
    <x:font>
      <x:b/>
      <x:sz val="10"/>
      <x:color indexed="10"/>
      <x:name val="Arial"/>
      <x:family val="2"/>
    </x:font>
    <x:font>
      <x:sz val="10"/>
      <x:color indexed="10"/>
      <x:name val="Arial"/>
      <x:family val="2"/>
    </x:font>
    <x:font>
      <x:b/>
      <x:sz val="10"/>
      <x:color indexed="14"/>
      <x:name val="Arial"/>
      <x:family val="2"/>
    </x:font>
    <x:font>
      <x:sz val="12"/>
      <x:name val="Arial Narrow"/>
      <x:family val="2"/>
    </x:font>
    <x:font>
      <x:b/>
      <x:sz val="12"/>
      <x:name val="Arial"/>
      <x:family val="2"/>
    </x:font>
    <x:font>
      <x:sz val="10"/>
      <x:name val="Arial"/>
      <x:family val="2"/>
    </x:font>
    <x:font>
      <x:b/>
      <x:sz val="10"/>
      <x:name val="Arial"/>
      <x:family val="2"/>
    </x:font>
    <x:font>
      <x:b/>
      <x:sz val="10"/>
      <x:color rgb="FFFF0000"/>
      <x:name val="Arial"/>
      <x:family val="2"/>
    </x:font>
    <x:font>
      <x:b/>
      <x:sz val="12"/>
      <x:color indexed="10"/>
      <x:name val="Arial"/>
      <x:family val="2"/>
    </x:font>
    <x:font>
      <x:b/>
      <x:sz val="14"/>
      <x:color indexed="10"/>
      <x:name val="Arial"/>
      <x:family val="2"/>
    </x:font>
    <x:font>
      <x:sz val="10"/>
      <x:color rgb="FFFF0000"/>
      <x:name val="Arial"/>
      <x:family val="2"/>
    </x:font>
    <x:font>
      <x:sz val="12"/>
      <x:name val="Arial"/>
      <x:family val="2"/>
    </x:font>
    <x:font>
      <x:i/>
      <x:sz val="10"/>
      <x:name val="Arial"/>
      <x:family val="2"/>
    </x:font>
    <x:font>
      <x:sz val="10"/>
      <x:name val="Courier"/>
      <x:family val="3"/>
    </x:font>
    <x:font>
      <x:sz val="12"/>
      <x:name val="Arial MT"/>
    </x:font>
    <x:font>
      <x:sz val="12"/>
      <x:color indexed="12"/>
      <x:name val="Arial"/>
      <x:family val="2"/>
    </x:font>
    <x:font>
      <x:sz val="12"/>
      <x:color indexed="10"/>
      <x:name val="Arial"/>
      <x:family val="2"/>
    </x:font>
    <x:font>
      <x:b/>
      <x:u/>
      <x:sz val="10"/>
      <x:name val="Arial"/>
      <x:family val="2"/>
    </x:font>
    <x:font>
      <x:b/>
      <x:i/>
      <x:sz val="10"/>
      <x:name val="Arial"/>
      <x:family val="2"/>
    </x:font>
    <x:font>
      <x:b/>
      <x:i/>
      <x:sz val="10"/>
      <x:color indexed="10"/>
      <x:name val="Arial"/>
      <x:family val="2"/>
    </x:font>
    <x:font>
      <x:sz val="10"/>
      <x:color theme="1"/>
      <x:name val="Arial"/>
      <x:family val="2"/>
    </x:font>
    <x:font>
      <x:b/>
      <x:sz val="18"/>
      <x:name val="Arial"/>
      <x:family val="2"/>
    </x:font>
    <x:font>
      <x:b/>
      <x:sz val="22"/>
      <x:name val="Arial"/>
      <x:family val="2"/>
    </x:font>
    <x:font>
      <x:sz val="12"/>
      <x:color indexed="43"/>
      <x:name val="Arial"/>
      <x:family val="2"/>
    </x:font>
    <x:font>
      <x:b/>
      <x:sz val="12"/>
      <x:color indexed="13"/>
      <x:name val="Arial"/>
      <x:family val="2"/>
    </x:font>
    <x:font>
      <x:sz val="12"/>
      <x:color indexed="13"/>
      <x:name val="Arial"/>
      <x:family val="2"/>
    </x:font>
    <x:font>
      <x:i/>
      <x:sz val="12"/>
      <x:color indexed="14"/>
      <x:name val="Arial"/>
      <x:family val="2"/>
    </x:font>
    <x:font>
      <x:sz val="14"/>
      <x:name val="Arial"/>
      <x:family val="2"/>
    </x:font>
    <x:font>
      <x:sz val="12"/>
      <x:color rgb="FFFF0000"/>
      <x:name val="Arial"/>
      <x:family val="2"/>
    </x:font>
    <x:font>
      <x:u/>
      <x:sz val="12"/>
      <x:name val="Arial"/>
      <x:family val="2"/>
    </x:font>
    <x:font>
      <x:b/>
      <x:i/>
      <x:sz val="12"/>
      <x:color indexed="14"/>
      <x:name val="Arial"/>
      <x:family val="2"/>
    </x:font>
    <x:font>
      <x:sz val="11"/>
      <x:color theme="1"/>
      <x:name val="Calibri"/>
      <x:family val="2"/>
      <x:scheme val="minor"/>
    </x:font>
    <x:font>
      <x:b/>
      <x:sz val="11"/>
      <x:color theme="1"/>
      <x:name val="Calibri"/>
      <x:family val="2"/>
      <x:scheme val="minor"/>
    </x:font>
    <x:font>
      <x:sz val="10"/>
      <x:name val="Arial"/>
      <x:family val="2"/>
    </x:font>
    <x:font>
      <x:sz val="11"/>
      <x:color theme="1"/>
      <x:name val="Arial"/>
      <x:family val="2"/>
    </x:font>
    <x:font>
      <x:b/>
      <x:sz val="10"/>
      <x:color theme="1"/>
      <x:name val="Arial"/>
      <x:family val="2"/>
    </x:font>
    <x:font>
      <x:sz val="11"/>
      <x:color indexed="8"/>
      <x:name val="Arial Narrow"/>
      <x:family val="2"/>
    </x:font>
    <x:font>
      <x:sz val="10"/>
      <x:color indexed="8"/>
      <x:name val="Arial"/>
      <x:family val="2"/>
    </x:font>
    <x:font>
      <x:sz val="10"/>
      <x:color rgb="FF0000FF"/>
      <x:name val="Arial"/>
      <x:family val="2"/>
    </x:font>
    <x:font>
      <x:sz val="11"/>
      <x:color indexed="8"/>
      <x:name val="Arial"/>
      <x:family val="2"/>
    </x:font>
    <x:font>
      <x:b/>
      <x:sz val="12"/>
      <x:color theme="1"/>
      <x:name val="Arial"/>
      <x:family val="2"/>
    </x:font>
    <x:font>
      <x:sz val="12"/>
      <x:color theme="1"/>
      <x:name val="Arial"/>
      <x:family val="2"/>
    </x:font>
    <x:font>
      <x:b/>
      <x:i/>
      <x:sz val="12"/>
      <x:color theme="1"/>
      <x:name val="Arial"/>
      <x:family val="2"/>
    </x:font>
    <x:font>
      <x:b/>
      <x:sz val="11"/>
      <x:color theme="1"/>
      <x:name val="Arial"/>
      <x:family val="2"/>
    </x:font>
    <x:font>
      <x:b/>
      <x:sz val="14"/>
      <x:color theme="0"/>
      <x:name val="Arial"/>
      <x:family val="2"/>
    </x:font>
    <x:font>
      <x:b/>
      <x:sz val="24"/>
      <x:name val="Arial"/>
      <x:family val="2"/>
    </x:font>
    <x:font>
      <x:sz val="10"/>
      <x:name val="Arial"/>
      <x:family val="2"/>
    </x:font>
    <x:font>
      <x:b/>
      <x:sz val="12"/>
      <x:name val="Arial MT"/>
    </x:font>
    <x:font>
      <x:sz val="8"/>
      <x:name val="Calibri"/>
      <x:family val="2"/>
      <x:scheme val="minor"/>
    </x:font>
    <x:font>
      <x:sz val="12"/>
      <x:color indexed="8"/>
      <x:name val="Arial"/>
      <x:family val="2"/>
    </x:font>
    <x:font>
      <x:sz val="10"/>
      <x:color rgb="FF0070C0"/>
      <x:name val="Arial"/>
      <x:family val="2"/>
    </x:font>
    <x:font>
      <x:sz val="10"/>
      <x:color rgb="FF000000"/>
      <x:name val="Arial"/>
      <x:family val="2"/>
    </x:font>
    <x:font>
      <x:b/>
      <x:sz val="10"/>
      <x:color theme="0"/>
      <x:name val="Arial"/>
      <x:family val="2"/>
    </x:font>
    <x:font>
      <x:sz val="10"/>
      <x:color indexed="12"/>
      <x:name val="Arial"/>
      <x:family val="2"/>
    </x:font>
    <x:font>
      <x:sz val="12"/>
      <x:color theme="0"/>
      <x:name val="Arial"/>
      <x:family val="2"/>
    </x:font>
    <x:font>
      <x:b/>
      <x:sz val="15"/>
      <x:color theme="0"/>
      <x:name val="Arial"/>
      <x:family val="2"/>
    </x:font>
    <x:font>
      <x:sz val="10"/>
      <x:color theme="0"/>
      <x:name val="Arial"/>
      <x:family val="2"/>
    </x:font>
    <x:font>
      <x:sz val="10"/>
      <x:color theme="3"/>
      <x:name val="Arial"/>
      <x:family val="2"/>
    </x:font>
    <x:font>
      <x:sz val="10"/>
      <x:name val="Arial"/>
      <x:family val="2"/>
    </x:font>
    <x:font>
      <x:b/>
      <x:sz val="10"/>
      <x:color rgb="FF0070C0"/>
      <x:name val="Arial"/>
      <x:family val="2"/>
    </x:font>
    <x:font>
      <x:b/>
      <x:u/>
      <x:sz val="10"/>
      <x:color theme="1"/>
      <x:name val="Arial"/>
      <x:family val="2"/>
    </x:font>
    <x:font>
      <x:b/>
      <x:u/>
      <x:sz val="10"/>
      <x:color rgb="FF0070C0"/>
      <x:name val="Arial"/>
      <x:family val="2"/>
    </x:font>
    <x:font>
      <x:sz val="10"/>
      <x:color theme="1"/>
      <x:name val="Calibri"/>
      <x:family val="2"/>
      <x:scheme val="minor"/>
    </x:font>
    <x:font>
      <x:b/>
      <x:sz val="10"/>
      <x:color indexed="13"/>
      <x:name val="Arial"/>
      <x:family val="2"/>
    </x:font>
    <x:font>
      <x:sz val="10"/>
      <x:color theme="1"/>
      <x:name val="Courier New"/>
      <x:family val="2"/>
    </x:font>
    <x:font>
      <x:sz val="12"/>
      <x:color theme="1"/>
      <x:name val="Times New Roman"/>
      <x:family val="1"/>
    </x:font>
    <x:font>
      <x:sz val="10"/>
      <x:color rgb="FF00B050"/>
      <x:name val="Arial"/>
      <x:family val="2"/>
    </x:font>
    <x:font>
      <x:u/>
      <x:sz val="10"/>
      <x:color theme="1"/>
      <x:name val="Arial"/>
      <x:family val="2"/>
    </x:font>
    <x:font>
      <x:i/>
      <x:sz val="10"/>
      <x:color theme="1"/>
      <x:name val="Arial"/>
      <x:family val="2"/>
    </x:font>
    <x:font>
      <x:strike/>
      <x:sz val="10"/>
      <x:name val="Arial"/>
      <x:family val="2"/>
    </x:font>
    <x:font>
      <x:sz val="10"/>
      <x:color indexed="17"/>
      <x:name val="Arial"/>
      <x:family val="2"/>
    </x:font>
    <x:font>
      <x:vertAlign val="superscript"/>
      <x:sz val="10"/>
      <x:color theme="1"/>
      <x:name val="Arial"/>
      <x:family val="2"/>
    </x:font>
    <x:font>
      <x:vertAlign val="superscript"/>
      <x:sz val="10"/>
      <x:name val="Arial"/>
      <x:family val="2"/>
    </x:font>
    <x:font>
      <x:sz val="10"/>
      <x:color indexed="40"/>
      <x:name val="Arial"/>
      <x:family val="2"/>
    </x:font>
    <x:font>
      <x:b/>
      <x:sz val="14"/>
      <x:color theme="1"/>
      <x:name val="Arial"/>
      <x:family val="2"/>
    </x:font>
    <x:font>
      <x:u/>
      <x:sz val="10"/>
      <x:name val="Arial"/>
      <x:family val="2"/>
    </x:font>
    <x:font>
      <x:b/>
      <x:sz val="14"/>
      <x:color rgb="FFFF0000"/>
      <x:name val="Arial"/>
      <x:family val="2"/>
    </x:font>
    <x:font>
      <x:sz val="11"/>
      <x:name val="Arial"/>
      <x:family val="2"/>
    </x:font>
    <x:font>
      <x:sz val="10"/>
      <x:name val="Times New Roman"/>
      <x:family val="1"/>
    </x:font>
    <x:font>
      <x:sz val="10"/>
      <x:name val="Arial Narrow"/>
      <x:family val="2"/>
    </x:font>
    <x:font>
      <x:b/>
      <x:sz val="12"/>
      <x:color indexed="10"/>
      <x:name val="Arial Narrow"/>
      <x:family val="2"/>
    </x:font>
    <x:font>
      <x:b/>
      <x:sz val="10"/>
      <x:name val="Arial Narrow"/>
      <x:family val="2"/>
    </x:font>
    <x:font>
      <x:sz val="9"/>
      <x:name val="Arial Narrow"/>
      <x:family val="2"/>
    </x:font>
    <x:font>
      <x:sz val="8"/>
      <x:name val="Arial Narrow"/>
      <x:family val="2"/>
    </x:font>
    <x:font>
      <x:b/>
      <x:i/>
      <x:sz val="10"/>
      <x:color rgb="FFFF0000"/>
      <x:name val="Arial"/>
      <x:family val="2"/>
    </x:font>
    <x:font>
      <x:b/>
      <x:sz val="10"/>
      <x:color indexed="10"/>
      <x:name val="Arial Narrow"/>
      <x:family val="2"/>
    </x:font>
    <x:font>
      <x:sz val="8"/>
      <x:color theme="5" tint="-0.499984740745262"/>
      <x:name val="Arial"/>
      <x:family val="2"/>
    </x:font>
    <x:font>
      <x:sz val="8"/>
      <x:name val="Arial"/>
      <x:family val="2"/>
    </x:font>
    <x:font>
      <x:sz val="11"/>
      <x:color rgb="FFFF0000"/>
      <x:name val="Calibri"/>
      <x:family val="2"/>
      <x:scheme val="minor"/>
    </x:font>
    <x:font>
      <x:sz val="11"/>
      <x:color rgb="FFFF0000"/>
      <x:name val="Arial"/>
      <x:family val="2"/>
    </x:font>
    <x:font>
      <x:sz val="12"/>
      <x:color rgb="FFFF0000"/>
      <x:name val="Arial Narrow"/>
      <x:family val="2"/>
    </x:font>
    <x:font>
      <x:sz val="18"/>
      <x:color theme="3"/>
      <x:name val="Calibri Light"/>
      <x:family val="2"/>
      <x:scheme val="major"/>
    </x:font>
    <x:font>
      <x:b/>
      <x:sz val="15"/>
      <x:color theme="3"/>
      <x:name val="Arial"/>
      <x:family val="2"/>
    </x:font>
    <x:font>
      <x:b/>
      <x:sz val="13"/>
      <x:color theme="3"/>
      <x:name val="Arial"/>
      <x:family val="2"/>
    </x:font>
    <x:font>
      <x:b/>
      <x:sz val="11"/>
      <x:color theme="3"/>
      <x:name val="Arial"/>
      <x:family val="2"/>
    </x:font>
    <x:font>
      <x:sz val="11"/>
      <x:color theme="1"/>
      <x:name val="Calibri"/>
      <x:family val="2"/>
    </x:font>
    <x:font>
      <x:sz val="10"/>
      <x:color rgb="FF006100"/>
      <x:name val="Arial"/>
      <x:family val="2"/>
    </x:font>
    <x:font>
      <x:sz val="10"/>
      <x:color rgb="FF9C0006"/>
      <x:name val="Arial"/>
      <x:family val="2"/>
    </x:font>
    <x:font>
      <x:sz val="10"/>
      <x:color rgb="FF9C5700"/>
      <x:name val="Arial"/>
      <x:family val="2"/>
    </x:font>
    <x:font>
      <x:sz val="10"/>
      <x:color rgb="FF3F3F76"/>
      <x:name val="Arial"/>
      <x:family val="2"/>
    </x:font>
    <x:font>
      <x:b/>
      <x:sz val="10"/>
      <x:color rgb="FF3F3F3F"/>
      <x:name val="Arial"/>
      <x:family val="2"/>
    </x:font>
    <x:font>
      <x:b/>
      <x:sz val="10"/>
      <x:color rgb="FFFA7D00"/>
      <x:name val="Arial"/>
      <x:family val="2"/>
    </x:font>
    <x:font>
      <x:sz val="10"/>
      <x:color rgb="FFFA7D00"/>
      <x:name val="Arial"/>
      <x:family val="2"/>
    </x:font>
    <x:font>
      <x:i/>
      <x:sz val="10"/>
      <x:color rgb="FF7F7F7F"/>
      <x:name val="Arial"/>
      <x:family val="2"/>
    </x:font>
    <x:font>
      <x:sz val="10"/>
      <x:name val="Arial Unicode MS"/>
    </x:font>
    <x:font>
      <x:sz val="11"/>
      <x:color indexed="8"/>
      <x:name val="Calibri"/>
      <x:family val="2"/>
    </x:font>
    <x:font>
      <x:sz val="11"/>
      <x:color theme="1"/>
      <x:name val="Segoe UI"/>
      <x:family val="2"/>
    </x:font>
    <x:font>
      <x:sz val="14"/>
      <x:color theme="1"/>
      <x:name val="Arial"/>
      <x:family val="2"/>
    </x:font>
    <x:font>
      <x:sz val="12"/>
      <x:color theme="1"/>
      <x:name val="Calibri"/>
      <x:family val="2"/>
      <x:scheme val="minor"/>
    </x:font>
    <x:font>
      <x:sz val="14"/>
      <x:color rgb="FFFF0000"/>
      <x:name val="Arial"/>
      <x:family val="2"/>
    </x:font>
    <x:font>
      <x:b/>
      <x:sz val="11"/>
      <x:name val="Arial"/>
      <x:family val="2"/>
    </x:font>
  </x:fonts>
  <x:fills count="45">
    <x:fill>
      <x:patternFill patternType="none"/>
    </x:fill>
    <x:fill>
      <x:patternFill patternType="gray125"/>
    </x:fill>
    <x:fill>
      <x:patternFill patternType="solid">
        <x:fgColor indexed="43"/>
        <x:bgColor indexed="64"/>
      </x:patternFill>
    </x:fill>
    <x:fill>
      <x:patternFill patternType="solid">
        <x:fgColor indexed="13"/>
        <x:bgColor indexed="64"/>
      </x:patternFill>
    </x:fill>
    <x:fill>
      <x:patternFill patternType="solid">
        <x:fgColor rgb="FFFFFF00"/>
        <x:bgColor indexed="64"/>
      </x:patternFill>
    </x:fill>
    <x:fill>
      <x:patternFill patternType="solid">
        <x:fgColor indexed="8"/>
        <x:bgColor indexed="64"/>
      </x:patternFill>
    </x:fill>
    <x:fill>
      <x:patternFill patternType="solid">
        <x:fgColor indexed="41"/>
        <x:bgColor indexed="64"/>
      </x:patternFill>
    </x:fill>
    <x:fill>
      <x:patternFill patternType="solid">
        <x:fgColor theme="0"/>
        <x:bgColor indexed="64"/>
      </x:patternFill>
    </x:fill>
    <x:fill>
      <x:patternFill patternType="solid">
        <x:fgColor theme="0" tint="-4.9989318521683403E-2"/>
        <x:bgColor indexed="64"/>
      </x:patternFill>
    </x:fill>
    <x:fill>
      <x:patternFill patternType="solid">
        <x:fgColor rgb="FFFFFF99"/>
        <x:bgColor indexed="64"/>
      </x:patternFill>
    </x:fill>
    <x:fill>
      <x:patternFill patternType="solid">
        <x:fgColor theme="1"/>
        <x:bgColor indexed="64"/>
      </x:patternFill>
    </x:fill>
    <x:fill>
      <x:patternFill patternType="solid">
        <x:fgColor theme="0" tint="-0.34998626667073579"/>
        <x:bgColor indexed="64"/>
      </x:patternFill>
    </x:fill>
    <x:fill>
      <x:patternFill patternType="solid">
        <x:fgColor rgb="FF0070C0"/>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3" tint="0.79998168889431442"/>
        <x:bgColor indexed="64"/>
      </x:patternFill>
    </x:fill>
  </x:fills>
  <x:borders count="50">
    <x:border>
      <x:left/>
      <x:right/>
      <x:top/>
      <x:bottom/>
      <x:diagonal/>
    </x:border>
    <x:border>
      <x:left/>
      <x:right/>
      <x:top/>
      <x:bottom style="medium">
        <x:color indexed="64"/>
      </x:bottom>
      <x:diagonal/>
    </x:border>
    <x:border>
      <x:left style="medium">
        <x:color indexed="64"/>
      </x:left>
      <x:right/>
      <x:top style="medium">
        <x:color indexed="64"/>
      </x:top>
      <x:bottom/>
      <x:diagonal/>
    </x:border>
    <x:border>
      <x:left/>
      <x:right style="medium">
        <x:color indexed="64"/>
      </x:right>
      <x:top style="medium">
        <x:color indexed="64"/>
      </x:top>
      <x:bottom/>
      <x:diagonal/>
    </x:border>
    <x:border>
      <x:left/>
      <x:right/>
      <x:top style="medium">
        <x:color indexed="64"/>
      </x:top>
      <x:bottom/>
      <x:diagonal/>
    </x:border>
    <x:border>
      <x:left style="medium">
        <x:color indexed="64"/>
      </x:left>
      <x:right/>
      <x:top/>
      <x:bottom/>
      <x:diagonal/>
    </x:border>
    <x:border>
      <x:left/>
      <x:right style="medium">
        <x:color indexed="64"/>
      </x:right>
      <x:top/>
      <x:bottom/>
      <x:diagonal/>
    </x:border>
    <x:border>
      <x:left style="medium">
        <x:color indexed="64"/>
      </x:left>
      <x:right/>
      <x:top/>
      <x:bottom style="medium">
        <x:color indexed="64"/>
      </x:bottom>
      <x:diagonal/>
    </x:border>
    <x:border>
      <x:left/>
      <x:right style="medium">
        <x:color indexed="64"/>
      </x:right>
      <x:top/>
      <x:bottom style="medium">
        <x:color indexed="64"/>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x:right/>
      <x:top/>
      <x:bottom style="thin">
        <x:color indexed="64"/>
      </x:bottom>
      <x:diagonal/>
    </x:border>
    <x:border>
      <x:left/>
      <x:right style="medium">
        <x:color indexed="64"/>
      </x:right>
      <x:top/>
      <x:bottom style="thin">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style="medium">
        <x:color indexed="64"/>
      </x:left>
      <x:right style="medium">
        <x:color indexed="64"/>
      </x:right>
      <x:top style="medium">
        <x:color indexed="64"/>
      </x:top>
      <x:bottom style="medium">
        <x:color indexed="64"/>
      </x:bottom>
      <x:diagonal/>
    </x:border>
    <x:border>
      <x:left/>
      <x:right/>
      <x:top style="thin">
        <x:color indexed="64"/>
      </x:top>
      <x:bottom/>
      <x:diagonal/>
    </x:border>
    <x:border>
      <x:left/>
      <x:right/>
      <x:top style="thin">
        <x:color indexed="64"/>
      </x:top>
      <x:bottom style="double">
        <x:color indexed="64"/>
      </x:bottom>
      <x:diagonal/>
    </x:border>
    <x:border>
      <x:left/>
      <x:right/>
      <x:top style="thin">
        <x:color indexed="64"/>
      </x:top>
      <x:bottom style="thin">
        <x:color indexed="64"/>
      </x:bottom>
      <x:diagonal/>
    </x:border>
    <x:border>
      <x:left style="thin">
        <x:color indexed="64"/>
      </x:left>
      <x:right/>
      <x:top style="thin">
        <x:color indexed="64"/>
      </x:top>
      <x:bottom style="thin">
        <x:color indexed="64"/>
      </x:bottom>
      <x:diagonal/>
    </x:border>
    <x:border>
      <x:left style="thin">
        <x:color indexed="64"/>
      </x:left>
      <x:right style="thin">
        <x:color indexed="64"/>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indexed="64"/>
      </x:left>
      <x:right style="thin">
        <x:color indexed="64"/>
      </x:right>
      <x:top/>
      <x:bottom style="thin">
        <x:color indexed="64"/>
      </x:bottom>
      <x:diagonal/>
    </x:border>
    <x:border>
      <x:left/>
      <x:right style="thin">
        <x:color indexed="64"/>
      </x:right>
      <x:top/>
      <x:bottom style="thin">
        <x:color indexed="64"/>
      </x:bottom>
      <x:diagonal/>
    </x:border>
    <x:border>
      <x:left style="thin">
        <x:color indexed="64"/>
      </x:left>
      <x:right style="thin">
        <x:color indexed="64"/>
      </x:right>
      <x:top/>
      <x:bottom/>
      <x:diagonal/>
    </x:border>
    <x:border>
      <x:left/>
      <x:right style="thin">
        <x:color indexed="64"/>
      </x:right>
      <x:top/>
      <x:bottom/>
      <x:diagonal/>
    </x:border>
    <x:border>
      <x:left style="thin">
        <x:color indexed="64"/>
      </x:left>
      <x:right/>
      <x:top style="thin">
        <x:color indexed="64"/>
      </x:top>
      <x:bottom/>
      <x:diagonal/>
    </x:border>
    <x:border>
      <x:left/>
      <x:right style="thin">
        <x:color indexed="64"/>
      </x:right>
      <x:top style="thin">
        <x:color indexed="64"/>
      </x:top>
      <x:bottom/>
      <x:diagonal/>
    </x:border>
    <x:border>
      <x:left style="thin">
        <x:color indexed="64"/>
      </x:left>
      <x:right/>
      <x:top/>
      <x:bottom/>
      <x:diagonal/>
    </x:border>
    <x:border>
      <x:left style="thin">
        <x:color indexed="64"/>
      </x:left>
      <x:right/>
      <x:top/>
      <x:bottom style="thin">
        <x:color indexed="64"/>
      </x:bottom>
      <x:diagonal/>
    </x:border>
    <x:border>
      <x:left style="thin">
        <x:color indexed="64"/>
      </x:left>
      <x:right style="thin">
        <x:color indexed="64"/>
      </x:right>
      <x:top style="thin">
        <x:color indexed="64"/>
      </x:top>
      <x:bottom/>
      <x:diagonal/>
    </x:border>
    <x:border>
      <x:left/>
      <x:right/>
      <x:top style="thin">
        <x:color indexed="64"/>
      </x:top>
      <x:bottom style="medium">
        <x:color indexed="64"/>
      </x:bottom>
      <x:diagonal/>
    </x:border>
    <x:border>
      <x:left style="medium">
        <x:color indexed="64"/>
      </x:left>
      <x:right/>
      <x:top/>
      <x:bottom style="thin">
        <x:color indexed="64"/>
      </x:bottom>
      <x:diagonal/>
    </x:border>
    <x:border>
      <x:left style="medium">
        <x:color indexed="64"/>
      </x:left>
      <x:right style="thin">
        <x:color indexed="64"/>
      </x:right>
      <x:top style="thin">
        <x:color indexed="64"/>
      </x:top>
      <x:bottom/>
      <x:diagonal/>
    </x:border>
    <x:border>
      <x:left style="medium">
        <x:color indexed="64"/>
      </x:left>
      <x:right style="thin">
        <x:color indexed="64"/>
      </x:right>
      <x:top/>
      <x:bottom/>
      <x:diagonal/>
    </x:border>
    <x:border>
      <x:left style="medium">
        <x:color indexed="64"/>
      </x:left>
      <x:right style="medium">
        <x:color indexed="64"/>
      </x:right>
      <x:top/>
      <x:bottom style="thin">
        <x:color indexed="64"/>
      </x:bottom>
      <x:diagonal/>
    </x:border>
    <x:border>
      <x:left style="medium">
        <x:color indexed="64"/>
      </x:left>
      <x:right style="thin">
        <x:color indexed="64"/>
      </x:right>
      <x:top/>
      <x:bottom style="thin">
        <x:color indexed="64"/>
      </x:bottom>
      <x:diagonal/>
    </x:border>
    <x:border>
      <x:left style="medium">
        <x:color indexed="64"/>
      </x:left>
      <x:right/>
      <x:top style="thin">
        <x:color indexed="64"/>
      </x:top>
      <x:bottom style="double">
        <x:color indexed="64"/>
      </x:bottom>
      <x:diagonal/>
    </x:border>
    <x:border>
      <x:left style="medium">
        <x:color indexed="64"/>
      </x:left>
      <x:right style="thin">
        <x:color indexed="64"/>
      </x:right>
      <x:top style="thin">
        <x:color indexed="64"/>
      </x:top>
      <x:bottom style="double">
        <x:color indexed="64"/>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s>
  <x:cellStyleXfs count="264">
    <x:xf numFmtId="0" fontId="0" fillId="0" borderId="0"/>
    <x:xf numFmtId="43" fontId="7" fillId="0" borderId="0" applyFont="0" applyFill="0" applyBorder="0" applyAlignment="0" applyProtection="0"/>
    <x:xf numFmtId="9" fontId="7" fillId="0" borderId="0" applyFont="0" applyFill="0" applyBorder="0" applyAlignment="0" applyProtection="0"/>
    <x:xf numFmtId="0" fontId="7" fillId="0" borderId="0"/>
    <x:xf numFmtId="43" fontId="7" fillId="0" borderId="0" applyFont="0" applyFill="0" applyBorder="0" applyAlignment="0" applyProtection="0"/>
    <x:xf numFmtId="0" fontId="7" fillId="0" borderId="0"/>
    <x:xf numFmtId="44" fontId="7" fillId="0" borderId="0" applyFont="0" applyFill="0" applyBorder="0" applyAlignment="0" applyProtection="0"/>
    <x:xf numFmtId="0" fontId="7" fillId="0" borderId="0"/>
    <x:xf numFmtId="43" fontId="7" fillId="0" borderId="0" applyFont="0" applyFill="0" applyBorder="0" applyAlignment="0" applyProtection="0"/>
    <x:xf numFmtId="43" fontId="7" fillId="0" borderId="0" applyFont="0" applyFill="0" applyBorder="0" applyAlignment="0" applyProtection="0"/>
    <x:xf numFmtId="44" fontId="7" fillId="0" borderId="0" applyFont="0" applyFill="0" applyBorder="0" applyAlignment="0" applyProtection="0"/>
    <x:xf numFmtId="43" fontId="7" fillId="0" borderId="0" applyFont="0" applyFill="0" applyBorder="0" applyAlignment="0" applyProtection="0"/>
    <x:xf numFmtId="9" fontId="7" fillId="0" borderId="0" applyFont="0" applyFill="0" applyBorder="0" applyAlignment="0" applyProtection="0"/>
    <x:xf numFmtId="170" fontId="15" fillId="0" borderId="0"/>
    <x:xf numFmtId="0" fontId="7" fillId="0" borderId="0"/>
    <x:xf numFmtId="9" fontId="7" fillId="0" borderId="0" applyFont="0" applyFill="0" applyBorder="0" applyAlignment="0" applyProtection="0"/>
    <x:xf numFmtId="43" fontId="7" fillId="0" borderId="0" applyFont="0" applyFill="0" applyBorder="0" applyAlignment="0" applyProtection="0"/>
    <x:xf numFmtId="0" fontId="22" fillId="0" borderId="0"/>
    <x:xf numFmtId="43" fontId="22" fillId="0" borderId="0" applyFont="0" applyFill="0" applyBorder="0" applyAlignment="0" applyProtection="0"/>
    <x:xf numFmtId="168" fontId="16" fillId="0" borderId="0" applyProtection="0"/>
    <x:xf numFmtId="0" fontId="35" fillId="0" borderId="0"/>
    <x:xf numFmtId="0" fontId="33" fillId="0" borderId="0"/>
    <x:xf numFmtId="44" fontId="33" fillId="0" borderId="0" applyFont="0" applyFill="0" applyBorder="0" applyAlignment="0" applyProtection="0"/>
    <x:xf numFmtId="0" fontId="33" fillId="0" borderId="0"/>
    <x:xf numFmtId="43" fontId="33" fillId="0" borderId="0" applyFont="0" applyFill="0" applyBorder="0" applyAlignment="0" applyProtection="0"/>
    <x:xf numFmtId="168" fontId="16" fillId="0" borderId="0" applyProtection="0"/>
    <x:xf numFmtId="0" fontId="7" fillId="0" borderId="0"/>
    <x:xf numFmtId="168" fontId="16" fillId="0" borderId="0" applyProtection="0"/>
    <x:xf numFmtId="168" fontId="16" fillId="0" borderId="0" applyProtection="0"/>
    <x:xf numFmtId="0" fontId="16" fillId="0" borderId="0" applyProtection="0"/>
    <x:xf numFmtId="0" fontId="7" fillId="0" borderId="0"/>
    <x:xf numFmtId="0" fontId="7" fillId="0" borderId="0"/>
    <x:xf numFmtId="168" fontId="16" fillId="0" borderId="0" applyProtection="0"/>
    <x:xf numFmtId="0" fontId="7" fillId="0" borderId="0"/>
    <x:xf numFmtId="0" fontId="33" fillId="0" borderId="0"/>
    <x:xf numFmtId="168" fontId="16" fillId="0" borderId="0" applyProtection="0"/>
    <x:xf numFmtId="9" fontId="33" fillId="0" borderId="0" applyFont="0" applyFill="0" applyBorder="0" applyAlignment="0" applyProtection="0"/>
    <x:xf numFmtId="43" fontId="33" fillId="0" borderId="0" applyFont="0" applyFill="0" applyBorder="0" applyAlignment="0" applyProtection="0"/>
    <x:xf numFmtId="0" fontId="33" fillId="0" borderId="0"/>
    <x:xf numFmtId="43" fontId="33" fillId="0" borderId="0" applyFont="0" applyFill="0" applyBorder="0" applyAlignment="0" applyProtection="0"/>
    <x:xf numFmtId="41" fontId="33" fillId="0" borderId="0" applyFont="0" applyFill="0" applyBorder="0" applyAlignment="0" applyProtection="0"/>
    <x:xf numFmtId="0" fontId="33" fillId="0" borderId="0"/>
    <x:xf numFmtId="0" fontId="33" fillId="0" borderId="0"/>
    <x:xf numFmtId="41" fontId="33" fillId="0" borderId="0" applyFont="0" applyFill="0" applyBorder="0" applyAlignment="0" applyProtection="0"/>
    <x:xf numFmtId="0" fontId="33" fillId="0" borderId="0"/>
    <x:xf numFmtId="43" fontId="33" fillId="0" borderId="0" applyFont="0" applyFill="0" applyBorder="0" applyAlignment="0" applyProtection="0"/>
    <x:xf numFmtId="44" fontId="33" fillId="0" borderId="0" applyFont="0" applyFill="0" applyBorder="0" applyAlignment="0" applyProtection="0"/>
    <x:xf numFmtId="9" fontId="33" fillId="0" borderId="0" applyFont="0" applyFill="0" applyBorder="0" applyAlignment="0" applyProtection="0"/>
    <x:xf numFmtId="43" fontId="33" fillId="0" borderId="0" applyFont="0" applyFill="0" applyBorder="0" applyAlignment="0" applyProtection="0"/>
    <x:xf numFmtId="0" fontId="33" fillId="0" borderId="0"/>
    <x:xf numFmtId="168" fontId="16" fillId="0" borderId="0" applyProtection="0"/>
    <x:xf numFmtId="168" fontId="16" fillId="0" borderId="0" applyProtection="0"/>
    <x:xf numFmtId="0" fontId="38" fillId="0" borderId="0"/>
    <x:xf numFmtId="0" fontId="33" fillId="0" borderId="0"/>
    <x:xf numFmtId="0" fontId="7" fillId="0" borderId="0"/>
    <x:xf numFmtId="168" fontId="16" fillId="0" borderId="0" applyProtection="0"/>
    <x:xf numFmtId="0" fontId="7" fillId="0" borderId="0"/>
    <x:xf numFmtId="168" fontId="16" fillId="0" borderId="0" applyProtection="0"/>
    <x:xf numFmtId="44" fontId="33" fillId="0" borderId="0" applyFont="0" applyFill="0" applyBorder="0" applyAlignment="0" applyProtection="0"/>
    <x:xf numFmtId="44" fontId="7" fillId="0" borderId="0" applyFont="0" applyFill="0" applyBorder="0" applyAlignment="0" applyProtection="0"/>
    <x:xf numFmtId="0" fontId="33" fillId="0" borderId="0"/>
    <x:xf numFmtId="0" fontId="7" fillId="0" borderId="0"/>
    <x:xf numFmtId="0" fontId="33" fillId="0" borderId="0"/>
    <x:xf numFmtId="44" fontId="33" fillId="0" borderId="0" applyFont="0" applyFill="0" applyBorder="0" applyAlignment="0" applyProtection="0"/>
    <x:xf numFmtId="9" fontId="33" fillId="0" borderId="0" applyFont="0" applyFill="0" applyBorder="0" applyAlignment="0" applyProtection="0"/>
    <x:xf numFmtId="43" fontId="33" fillId="0" borderId="0" applyFont="0" applyFill="0" applyBorder="0" applyAlignment="0" applyProtection="0"/>
    <x:xf numFmtId="0" fontId="7" fillId="0" borderId="0"/>
    <x:xf numFmtId="43" fontId="33" fillId="0" borderId="0" applyFont="0" applyFill="0" applyBorder="0" applyAlignment="0" applyProtection="0"/>
    <x:xf numFmtId="9" fontId="33" fillId="0" borderId="0" applyFont="0" applyFill="0" applyBorder="0" applyAlignment="0" applyProtection="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43" fontId="7" fillId="0" borderId="0" applyFont="0" applyFill="0" applyBorder="0" applyAlignment="0" applyProtection="0"/>
    <x:xf numFmtId="0" fontId="7" fillId="0" borderId="0"/>
    <x:xf numFmtId="9" fontId="7" fillId="0" borderId="0" applyFont="0" applyFill="0" applyBorder="0" applyAlignment="0" applyProtection="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7" fillId="0" borderId="0"/>
    <x:xf numFmtId="43" fontId="7" fillId="0" borderId="0" applyFont="0" applyFill="0" applyBorder="0" applyAlignment="0" applyProtection="0"/>
    <x:xf numFmtId="0" fontId="7" fillId="0" borderId="0"/>
    <x:xf numFmtId="9" fontId="7" fillId="0" borderId="0" applyFont="0" applyFill="0" applyBorder="0" applyAlignment="0" applyProtection="0"/>
    <x:xf numFmtId="0" fontId="7" fillId="0" borderId="0"/>
    <x:xf numFmtId="0" fontId="48" fillId="0" borderId="0"/>
    <x:xf numFmtId="0" fontId="7" fillId="0" borderId="0"/>
    <x:xf numFmtId="0" fontId="51" fillId="0" borderId="0"/>
    <x:xf numFmtId="0" fontId="7" fillId="0" borderId="0"/>
    <x:xf numFmtId="43" fontId="22" fillId="0" borderId="0" applyFont="0" applyFill="0" applyBorder="0" applyAlignment="0" applyProtection="0"/>
    <x:xf numFmtId="0" fontId="22" fillId="0" borderId="0"/>
    <x:xf numFmtId="9" fontId="7" fillId="0" borderId="0" applyFont="0" applyFill="0" applyBorder="0" applyAlignment="0" applyProtection="0"/>
    <x:xf numFmtId="0" fontId="7" fillId="0" borderId="0"/>
    <x:xf numFmtId="0" fontId="60" fillId="0" borderId="0"/>
    <x:xf numFmtId="44" fontId="7" fillId="0" borderId="0" applyFont="0" applyFill="0" applyBorder="0" applyAlignment="0" applyProtection="0"/>
    <x:xf numFmtId="43" fontId="7" fillId="0" borderId="0" applyFont="0" applyFill="0" applyBorder="0" applyAlignment="0" applyProtection="0"/>
    <x:xf numFmtId="43" fontId="22" fillId="0" borderId="0" applyFont="0" applyFill="0" applyBorder="0" applyAlignment="0" applyProtection="0"/>
    <x:xf numFmtId="0" fontId="66" fillId="0" borderId="0"/>
    <x:xf numFmtId="43" fontId="66" fillId="0" borderId="0" applyFont="0" applyFill="0" applyBorder="0" applyAlignment="0" applyProtection="0"/>
    <x:xf numFmtId="0" fontId="7" fillId="0" borderId="0"/>
    <x:xf numFmtId="0" fontId="7" fillId="0" borderId="0"/>
    <x:xf numFmtId="0" fontId="7" fillId="0" borderId="0"/>
    <x:xf numFmtId="0" fontId="7" fillId="0" borderId="0"/>
    <x:xf numFmtId="0" fontId="7" fillId="0" borderId="0"/>
    <x:xf numFmtId="0" fontId="7" fillId="0" borderId="0"/>
    <x:xf numFmtId="0" fontId="93" fillId="0" borderId="0" applyNumberFormat="0" applyFill="0" applyBorder="0" applyAlignment="0" applyProtection="0"/>
    <x:xf numFmtId="0" fontId="22" fillId="0" borderId="0"/>
    <x:xf numFmtId="0" fontId="7" fillId="0" borderId="0">
      <x:alignment vertical="top"/>
    </x:xf>
    <x:xf numFmtId="43" fontId="33" fillId="0" borderId="0" applyFont="0" applyFill="0" applyBorder="0" applyAlignment="0" applyProtection="0"/>
    <x:xf numFmtId="43" fontId="33" fillId="0" borderId="0" applyFont="0" applyFill="0" applyBorder="0" applyAlignment="0" applyProtection="0"/>
    <x:xf numFmtId="43" fontId="22" fillId="0" borderId="0" applyFont="0" applyFill="0" applyBorder="0" applyAlignment="0" applyProtection="0"/>
    <x:xf numFmtId="43" fontId="7" fillId="0" borderId="0" applyFont="0" applyFill="0" applyBorder="0" applyAlignment="0" applyProtection="0"/>
    <x:xf numFmtId="0" fontId="22" fillId="0" borderId="0"/>
    <x:xf numFmtId="0" fontId="33" fillId="0" borderId="0"/>
    <x:xf numFmtId="0" fontId="7" fillId="0" borderId="0"/>
    <x:xf numFmtId="44" fontId="33" fillId="0" borderId="0" applyFont="0" applyFill="0" applyBorder="0" applyAlignment="0" applyProtection="0"/>
    <x:xf numFmtId="9" fontId="33" fillId="0" borderId="0" applyFont="0" applyFill="0" applyBorder="0" applyAlignment="0" applyProtection="0"/>
    <x:xf numFmtId="43" fontId="33" fillId="0" borderId="0" applyFont="0" applyFill="0" applyBorder="0" applyAlignment="0" applyProtection="0"/>
    <x:xf numFmtId="0" fontId="22" fillId="0" borderId="0"/>
    <x:xf numFmtId="44" fontId="22" fillId="0" borderId="0" applyFont="0" applyFill="0" applyBorder="0" applyAlignment="0" applyProtection="0"/>
    <x:xf numFmtId="0" fontId="94" fillId="0" borderId="41" applyNumberFormat="0" applyFill="0" applyAlignment="0" applyProtection="0"/>
    <x:xf numFmtId="0" fontId="95" fillId="0" borderId="42" applyNumberFormat="0" applyFill="0" applyAlignment="0" applyProtection="0"/>
    <x:xf numFmtId="0" fontId="96" fillId="0" borderId="43" applyNumberFormat="0" applyFill="0" applyAlignment="0" applyProtection="0"/>
    <x:xf numFmtId="0" fontId="96" fillId="0" borderId="0" applyNumberFormat="0" applyFill="0" applyBorder="0" applyAlignment="0" applyProtection="0"/>
    <x:xf numFmtId="0" fontId="98" fillId="13" borderId="0" applyNumberFormat="0" applyBorder="0" applyAlignment="0" applyProtection="0"/>
    <x:xf numFmtId="0" fontId="99" fillId="14" borderId="0" applyNumberFormat="0" applyBorder="0" applyAlignment="0" applyProtection="0"/>
    <x:xf numFmtId="0" fontId="100" fillId="15" borderId="0" applyNumberFormat="0" applyBorder="0" applyAlignment="0" applyProtection="0"/>
    <x:xf numFmtId="0" fontId="101" fillId="16" borderId="44" applyNumberFormat="0" applyAlignment="0" applyProtection="0"/>
    <x:xf numFmtId="0" fontId="102" fillId="17" borderId="45" applyNumberFormat="0" applyAlignment="0" applyProtection="0"/>
    <x:xf numFmtId="0" fontId="103" fillId="17" borderId="44" applyNumberFormat="0" applyAlignment="0" applyProtection="0"/>
    <x:xf numFmtId="0" fontId="104" fillId="0" borderId="46" applyNumberFormat="0" applyFill="0" applyAlignment="0" applyProtection="0"/>
    <x:xf numFmtId="0" fontId="54" fillId="18" borderId="47" applyNumberFormat="0" applyAlignment="0" applyProtection="0"/>
    <x:xf numFmtId="0" fontId="12" fillId="0" borderId="0" applyNumberFormat="0" applyFill="0" applyBorder="0" applyAlignment="0" applyProtection="0"/>
    <x:xf numFmtId="0" fontId="22" fillId="19" borderId="48" applyNumberFormat="0" applyFont="0" applyAlignment="0" applyProtection="0"/>
    <x:xf numFmtId="0" fontId="105" fillId="0" borderId="0" applyNumberFormat="0" applyFill="0" applyBorder="0" applyAlignment="0" applyProtection="0"/>
    <x:xf numFmtId="0" fontId="37" fillId="0" borderId="49" applyNumberFormat="0" applyFill="0" applyAlignment="0" applyProtection="0"/>
    <x:xf numFmtId="0" fontId="58" fillId="20" borderId="0" applyNumberFormat="0" applyBorder="0" applyAlignment="0" applyProtection="0"/>
    <x:xf numFmtId="0" fontId="22" fillId="21" borderId="0" applyNumberFormat="0" applyBorder="0" applyAlignment="0" applyProtection="0"/>
    <x:xf numFmtId="0" fontId="22" fillId="22" borderId="0" applyNumberFormat="0" applyBorder="0" applyAlignment="0" applyProtection="0"/>
    <x:xf numFmtId="0" fontId="22" fillId="23" borderId="0" applyNumberFormat="0" applyBorder="0" applyAlignment="0" applyProtection="0"/>
    <x:xf numFmtId="0" fontId="58" fillId="24" borderId="0" applyNumberFormat="0" applyBorder="0" applyAlignment="0" applyProtection="0"/>
    <x:xf numFmtId="0" fontId="22" fillId="25" borderId="0" applyNumberFormat="0" applyBorder="0" applyAlignment="0" applyProtection="0"/>
    <x:xf numFmtId="0" fontId="22" fillId="26" borderId="0" applyNumberFormat="0" applyBorder="0" applyAlignment="0" applyProtection="0"/>
    <x:xf numFmtId="0" fontId="22" fillId="27" borderId="0" applyNumberFormat="0" applyBorder="0" applyAlignment="0" applyProtection="0"/>
    <x:xf numFmtId="0" fontId="58" fillId="28" borderId="0" applyNumberFormat="0" applyBorder="0" applyAlignment="0" applyProtection="0"/>
    <x:xf numFmtId="0" fontId="22" fillId="29" borderId="0" applyNumberFormat="0" applyBorder="0" applyAlignment="0" applyProtection="0"/>
    <x:xf numFmtId="0" fontId="22" fillId="30" borderId="0" applyNumberFormat="0" applyBorder="0" applyAlignment="0" applyProtection="0"/>
    <x:xf numFmtId="0" fontId="22" fillId="31" borderId="0" applyNumberFormat="0" applyBorder="0" applyAlignment="0" applyProtection="0"/>
    <x:xf numFmtId="0" fontId="58" fillId="32" borderId="0" applyNumberFormat="0" applyBorder="0" applyAlignment="0" applyProtection="0"/>
    <x:xf numFmtId="0" fontId="22" fillId="33" borderId="0" applyNumberFormat="0" applyBorder="0" applyAlignment="0" applyProtection="0"/>
    <x:xf numFmtId="0" fontId="22" fillId="34" borderId="0" applyNumberFormat="0" applyBorder="0" applyAlignment="0" applyProtection="0"/>
    <x:xf numFmtId="0" fontId="22" fillId="35" borderId="0" applyNumberFormat="0" applyBorder="0" applyAlignment="0" applyProtection="0"/>
    <x:xf numFmtId="0" fontId="58" fillId="36" borderId="0" applyNumberFormat="0" applyBorder="0" applyAlignment="0" applyProtection="0"/>
    <x:xf numFmtId="0" fontId="22" fillId="37" borderId="0" applyNumberFormat="0" applyBorder="0" applyAlignment="0" applyProtection="0"/>
    <x:xf numFmtId="0" fontId="22" fillId="38" borderId="0" applyNumberFormat="0" applyBorder="0" applyAlignment="0" applyProtection="0"/>
    <x:xf numFmtId="0" fontId="22" fillId="39" borderId="0" applyNumberFormat="0" applyBorder="0" applyAlignment="0" applyProtection="0"/>
    <x:xf numFmtId="0" fontId="58" fillId="40" borderId="0" applyNumberFormat="0" applyBorder="0" applyAlignment="0" applyProtection="0"/>
    <x:xf numFmtId="0" fontId="22" fillId="41" borderId="0" applyNumberFormat="0" applyBorder="0" applyAlignment="0" applyProtection="0"/>
    <x:xf numFmtId="0" fontId="22" fillId="42" borderId="0" applyNumberFormat="0" applyBorder="0" applyAlignment="0" applyProtection="0"/>
    <x:xf numFmtId="0" fontId="22" fillId="43" borderId="0" applyNumberFormat="0" applyBorder="0" applyAlignment="0" applyProtection="0"/>
    <x:xf numFmtId="0" fontId="33" fillId="0" borderId="0"/>
    <x:xf numFmtId="43" fontId="33" fillId="0" borderId="0" applyFont="0" applyFill="0" applyBorder="0" applyAlignment="0" applyProtection="0"/>
    <x:xf numFmtId="0" fontId="33" fillId="0" borderId="0"/>
    <x:xf numFmtId="0" fontId="33" fillId="0" borderId="0"/>
    <x:xf numFmtId="43" fontId="33" fillId="0" borderId="0" applyFont="0" applyFill="0" applyBorder="0" applyAlignment="0" applyProtection="0"/>
    <x:xf numFmtId="0" fontId="33" fillId="0" borderId="0"/>
    <x:xf numFmtId="43" fontId="33" fillId="0" borderId="0" applyFont="0" applyFill="0" applyBorder="0" applyAlignment="0" applyProtection="0"/>
    <x:xf numFmtId="0" fontId="33" fillId="0" borderId="0"/>
    <x:xf numFmtId="43" fontId="33" fillId="0" borderId="0" applyFont="0" applyFill="0" applyBorder="0" applyAlignment="0" applyProtection="0"/>
    <x:xf numFmtId="0" fontId="33" fillId="0" borderId="0"/>
    <x:xf numFmtId="0" fontId="33" fillId="0" borderId="0"/>
    <x:xf numFmtId="43" fontId="33" fillId="0" borderId="0" applyFont="0" applyFill="0" applyBorder="0" applyAlignment="0" applyProtection="0"/>
    <x:xf numFmtId="0" fontId="33" fillId="0" borderId="0"/>
    <x:xf numFmtId="0" fontId="33" fillId="0" borderId="0"/>
    <x:xf numFmtId="0" fontId="33" fillId="0" borderId="0"/>
    <x:xf numFmtId="0" fontId="33" fillId="0" borderId="0"/>
    <x:xf numFmtId="43" fontId="22" fillId="0" borderId="0" applyFont="0" applyFill="0" applyBorder="0" applyAlignment="0" applyProtection="0"/>
    <x:xf numFmtId="0" fontId="33" fillId="0" borderId="0"/>
    <x:xf numFmtId="0" fontId="106" fillId="0" borderId="0"/>
    <x:xf numFmtId="44" fontId="106" fillId="0" borderId="0" applyFont="0" applyFill="0" applyBorder="0" applyAlignment="0" applyProtection="0"/>
    <x:xf numFmtId="9" fontId="106" fillId="0" borderId="0" applyFont="0" applyFill="0" applyBorder="0" applyAlignment="0" applyProtection="0"/>
    <x:xf numFmtId="43" fontId="106" fillId="0" borderId="0" applyFont="0" applyFill="0" applyBorder="0" applyAlignment="0" applyProtection="0"/>
    <x:xf numFmtId="0" fontId="97" fillId="0" borderId="0"/>
    <x:xf numFmtId="44" fontId="97" fillId="0" borderId="0" applyFont="0" applyFill="0" applyBorder="0" applyAlignment="0" applyProtection="0"/>
    <x:xf numFmtId="43" fontId="97" fillId="0" borderId="0" applyFont="0" applyFill="0" applyBorder="0" applyAlignment="0" applyProtection="0"/>
    <x:xf numFmtId="0" fontId="97" fillId="0" borderId="0"/>
    <x:xf numFmtId="0" fontId="7" fillId="0" borderId="0"/>
    <x:xf numFmtId="43" fontId="7" fillId="0" borderId="0" applyFont="0" applyFill="0" applyBorder="0" applyAlignment="0" applyProtection="0"/>
    <x:xf numFmtId="0" fontId="106" fillId="0" borderId="0"/>
    <x:xf numFmtId="44" fontId="7" fillId="0" borderId="0" applyFont="0" applyFill="0" applyBorder="0" applyAlignment="0" applyProtection="0"/>
    <x:xf numFmtId="43" fontId="106" fillId="0" borderId="0" applyFont="0" applyFill="0" applyBorder="0" applyAlignment="0" applyProtection="0"/>
    <x:xf numFmtId="44" fontId="33" fillId="0" borderId="0" applyFont="0" applyFill="0" applyBorder="0" applyAlignment="0" applyProtection="0"/>
    <x:xf numFmtId="9" fontId="33" fillId="0" borderId="0" applyFont="0" applyFill="0" applyBorder="0" applyAlignment="0" applyProtection="0"/>
    <x:xf numFmtId="0" fontId="97" fillId="0" borderId="0"/>
    <x:xf numFmtId="0" fontId="97" fillId="0" borderId="0"/>
    <x:xf numFmtId="43" fontId="7" fillId="0" borderId="0" applyFont="0" applyFill="0" applyBorder="0" applyAlignment="0" applyProtection="0"/>
    <x:xf numFmtId="44" fontId="7" fillId="0" borderId="0" applyFont="0" applyFill="0" applyBorder="0" applyAlignment="0" applyProtection="0"/>
    <x:xf numFmtId="0" fontId="106" fillId="0" borderId="0"/>
    <x:xf numFmtId="43" fontId="106" fillId="0" borderId="0" applyFont="0" applyFill="0" applyBorder="0" applyAlignment="0" applyProtection="0"/>
    <x:xf numFmtId="0" fontId="7" fillId="0" borderId="0"/>
    <x:xf numFmtId="43" fontId="7" fillId="0" borderId="0" applyFont="0" applyFill="0" applyBorder="0" applyAlignment="0" applyProtection="0"/>
    <x:xf numFmtId="43" fontId="107" fillId="0" borderId="0" applyFont="0" applyFill="0" applyBorder="0" applyAlignment="0" applyProtection="0"/>
    <x:xf numFmtId="0" fontId="33" fillId="0" borderId="0"/>
  </x:cellStyleXfs>
  <x:cellXfs count="2006">
    <x:xf numFmtId="0" fontId="0" fillId="0" borderId="0" xfId="0"/>
    <x:xf numFmtId="0" fontId="2" fillId="0" borderId="0" xfId="0" applyFont="1"/>
    <x:xf numFmtId="0" fontId="3" fillId="0" borderId="0" xfId="0" applyFont="1"/>
    <x:xf numFmtId="0" fontId="0" fillId="0" borderId="0" xfId="0" applyFill="1"/>
    <x:xf numFmtId="0" fontId="2" fillId="0" borderId="0" xfId="0" applyFont="1" applyFill="1"/>
    <x:xf numFmtId="0" fontId="5" fillId="0" borderId="0" xfId="0" applyNumberFormat="1" applyFont="1" applyFill="1"/>
    <x:xf numFmtId="0" fontId="8" fillId="0" borderId="0" xfId="0" applyFont="1" applyAlignment="1">
      <x:alignment horizontal="left"/>
    </x:xf>
    <x:xf numFmtId="0" fontId="7" fillId="0" borderId="0" xfId="0" applyFont="1"/>
    <x:xf numFmtId="0" fontId="0" fillId="0" borderId="0" xfId="0" applyFill="1" applyBorder="1"/>
    <x:xf numFmtId="3" fontId="7" fillId="0" borderId="0" xfId="0" applyNumberFormat="1" applyFont="1" applyBorder="1" applyAlignment="1">
      <x:alignment horizontal="center"/>
    </x:xf>
    <x:xf numFmtId="166" fontId="7" fillId="0" borderId="5" xfId="6" applyNumberFormat="1" applyFont="1" applyBorder="1" applyAlignment="1">
      <x:alignment horizontal="center"/>
    </x:xf>
    <x:xf numFmtId="0" fontId="12" fillId="0" borderId="0" xfId="0" applyFont="1"/>
    <x:xf numFmtId="0" fontId="7" fillId="0" borderId="1" xfId="0" applyFont="1" applyFill="1" applyBorder="1"/>
    <x:xf numFmtId="0" fontId="0" fillId="0" borderId="0" xfId="0" applyAlignment="1">
      <x:alignment horizontal="right"/>
    </x:xf>
    <x:xf numFmtId="10" fontId="13" fillId="0" borderId="0" xfId="12" applyNumberFormat="1" applyFont="1" applyFill="1"/>
    <x:xf numFmtId="0" fontId="13" fillId="5" borderId="0" xfId="0" applyFont="1" applyFill="1"/>
    <x:xf numFmtId="0" fontId="13" fillId="0" borderId="0" xfId="0" applyFont="1" applyAlignment="1">
      <x:alignment wrapText="1"/>
    </x:xf>
    <x:xf numFmtId="0" fontId="13" fillId="0" borderId="0" xfId="0" applyFont="1" applyAlignment="1">
      <x:alignment horizontal="left"/>
    </x:xf>
    <x:xf numFmtId="0" fontId="13" fillId="0" borderId="0" xfId="0" applyNumberFormat="1" applyFont="1" applyFill="1" applyAlignment="1">
      <x:alignment horizontal="center"/>
    </x:xf>
    <x:xf numFmtId="0" fontId="13" fillId="0" borderId="0" xfId="0" applyNumberFormat="1" applyFont="1" applyFill="1" applyAlignment="1">
      <x:alignment horizontal="left"/>
    </x:xf>
    <x:xf numFmtId="3" fontId="6" fillId="0" borderId="0" xfId="0" applyNumberFormat="1" applyFont="1" applyBorder="1" applyAlignment="1"/>
    <x:xf numFmtId="0" fontId="13" fillId="0" borderId="0" xfId="0" applyFont="1" applyBorder="1" applyAlignment="1"/>
    <x:xf numFmtId="3" fontId="13" fillId="0" borderId="0" xfId="0" applyNumberFormat="1" applyFont="1" applyBorder="1" applyAlignment="1">
      <x:alignment horizontal="left"/>
    </x:xf>
    <x:xf numFmtId="170" fontId="13" fillId="0" borderId="12" xfId="13" applyFont="1" applyBorder="1" applyAlignment="1">
      <x:alignment vertical="center"/>
    </x:xf>
    <x:xf numFmtId="3" fontId="13" fillId="0" borderId="12" xfId="0" applyNumberFormat="1" applyFont="1" applyBorder="1" applyAlignment="1">
      <x:alignment horizontal="left"/>
    </x:xf>
    <x:xf numFmtId="0" fontId="13" fillId="0" borderId="0" xfId="0" applyFont="1" applyBorder="1" applyAlignment="1">
      <x:alignment horizontal="left"/>
    </x:xf>
    <x:xf numFmtId="3" fontId="13" fillId="0" borderId="0" xfId="0" applyNumberFormat="1" applyFont="1" applyFill="1" applyAlignment="1"/>
    <x:xf numFmtId="3" fontId="6" fillId="0" borderId="0" xfId="0" applyNumberFormat="1" applyFont="1" applyAlignment="1">
      <x:alignment horizontal="left"/>
    </x:xf>
    <x:xf numFmtId="3" fontId="13" fillId="0" borderId="0" xfId="0" applyNumberFormat="1" applyFont="1" applyAlignment="1">
      <x:alignment horizontal="left"/>
    </x:xf>
    <x:xf numFmtId="0" fontId="13" fillId="0" borderId="0" xfId="0" applyNumberFormat="1" applyFont="1" applyAlignment="1"/>
    <x:xf numFmtId="0" fontId="6" fillId="0" borderId="0" xfId="0" applyNumberFormat="1" applyFont="1" applyAlignment="1">
      <x:alignment horizontal="left"/>
    </x:xf>
    <x:xf numFmtId="3" fontId="13" fillId="0" borderId="0" xfId="0" applyNumberFormat="1" applyFont="1" applyFill="1" applyAlignment="1">
      <x:alignment horizontal="left"/>
    </x:xf>
    <x:xf numFmtId="3" fontId="13" fillId="0" borderId="12" xfId="0" applyNumberFormat="1" applyFont="1" applyFill="1" applyBorder="1" applyAlignment="1">
      <x:alignment horizontal="left"/>
    </x:xf>
    <x:xf numFmtId="0" fontId="13" fillId="0" borderId="0" xfId="0" applyFont="1" applyFill="1" applyBorder="1" applyAlignment="1">
      <x:alignment horizontal="left"/>
    </x:xf>
    <x:xf numFmtId="0" fontId="13" fillId="0" borderId="0" xfId="0" applyNumberFormat="1" applyFont="1" applyBorder="1"/>
    <x:xf numFmtId="0" fontId="13" fillId="0" borderId="0" xfId="0" applyFont="1" applyFill="1" applyAlignment="1">
      <x:alignment horizontal="left"/>
    </x:xf>
    <x:xf numFmtId="0" fontId="13" fillId="0" borderId="18" xfId="0" applyFont="1" applyFill="1" applyBorder="1" applyAlignment="1"/>
    <x:xf numFmtId="0" fontId="13" fillId="0" borderId="18" xfId="0" applyNumberFormat="1" applyFont="1" applyFill="1" applyBorder="1" applyAlignment="1"/>
    <x:xf numFmtId="3" fontId="13" fillId="0" borderId="18" xfId="0" applyNumberFormat="1" applyFont="1" applyFill="1" applyBorder="1" applyAlignment="1"/>
    <x:xf numFmtId="0" fontId="13" fillId="0" borderId="18" xfId="0" applyFont="1" applyBorder="1" applyAlignment="1"/>
    <x:xf numFmtId="0" fontId="6" fillId="0" borderId="18" xfId="0" applyNumberFormat="1" applyFont="1" applyBorder="1" applyAlignment="1"/>
    <x:xf numFmtId="0" fontId="13" fillId="0" borderId="18" xfId="0" applyFont="1" applyBorder="1" applyAlignment="1">
      <x:alignment horizontal="left"/>
    </x:xf>
    <x:xf numFmtId="3" fontId="13" fillId="0" borderId="18" xfId="0" applyNumberFormat="1" applyFont="1" applyBorder="1" applyAlignment="1"/>
    <x:xf numFmtId="3" fontId="13" fillId="0" borderId="0" xfId="0" applyNumberFormat="1" applyFont="1" applyFill="1" applyAlignment="1">
      <x:alignment horizontal="center"/>
    </x:xf>
    <x:xf numFmtId="171" fontId="13" fillId="0" borderId="0" xfId="0" applyNumberFormat="1" applyFont="1" applyFill="1" applyAlignment="1"/>
    <x:xf numFmtId="3" fontId="13" fillId="0" borderId="0" xfId="0" quotePrefix="1" applyNumberFormat="1" applyFont="1" applyAlignment="1">
      <x:alignment horizontal="right"/>
    </x:xf>
    <x:xf numFmtId="171" fontId="13" fillId="0" borderId="0" xfId="0" applyNumberFormat="1" applyFont="1" applyAlignment="1"/>
    <x:xf numFmtId="0" fontId="13" fillId="0" borderId="0" xfId="0" applyFont="1" applyAlignment="1">
      <x:alignment horizontal="right"/>
    </x:xf>
    <x:xf numFmtId="3" fontId="13" fillId="0" borderId="12" xfId="0" applyNumberFormat="1" applyFont="1" applyBorder="1" applyAlignment="1">
      <x:alignment horizontal="right"/>
    </x:xf>
    <x:xf numFmtId="171" fontId="13" fillId="0" borderId="12" xfId="0" applyNumberFormat="1" applyFont="1" applyBorder="1" applyAlignment="1"/>
    <x:xf numFmtId="0" fontId="6" fillId="0" borderId="0" xfId="0" applyFont="1" applyBorder="1" applyAlignment="1"/>
    <x:xf numFmtId="0" fontId="6" fillId="0" borderId="0" xfId="0" applyNumberFormat="1" applyFont="1" applyBorder="1" applyAlignment="1"/>
    <x:xf numFmtId="0" fontId="6" fillId="0" borderId="0" xfId="0" applyFont="1" applyBorder="1" applyAlignment="1">
      <x:alignment horizontal="left"/>
    </x:xf>
    <x:xf numFmtId="3" fontId="6" fillId="0" borderId="0" xfId="0" quotePrefix="1" applyNumberFormat="1" applyFont="1" applyBorder="1" applyAlignment="1">
      <x:alignment horizontal="right"/>
    </x:xf>
    <x:xf numFmtId="171" fontId="6" fillId="0" borderId="0" xfId="0" applyNumberFormat="1" applyFont="1" applyAlignment="1"/>
    <x:xf numFmtId="0" fontId="6" fillId="0" borderId="0" xfId="0" applyNumberFormat="1" applyFont="1" applyAlignment="1">
      <x:alignment horizontal="center"/>
    </x:xf>
    <x:xf numFmtId="0" fontId="6" fillId="0" borderId="19" xfId="0" applyFont="1" applyBorder="1" applyAlignment="1"/>
    <x:xf numFmtId="0" fontId="13" fillId="0" borderId="19" xfId="0" applyFont="1" applyBorder="1"/>
    <x:xf numFmtId="3" fontId="6" fillId="0" borderId="19" xfId="0" applyNumberFormat="1" applyFont="1" applyBorder="1" applyAlignment="1">
      <x:alignment horizontal="left"/>
    </x:xf>
    <x:xf numFmtId="173" fontId="6" fillId="0" borderId="19" xfId="0" applyNumberFormat="1" applyFont="1" applyBorder="1" applyAlignment="1">
      <x:alignment horizontal="center"/>
    </x:xf>
    <x:xf numFmtId="0" fontId="13" fillId="5" borderId="0" xfId="0" applyFont="1" applyFill="1" applyAlignment="1"/>
    <x:xf numFmtId="0" fontId="13" fillId="5" borderId="0" xfId="0" applyFont="1" applyFill="1" applyBorder="1" applyAlignment="1">
      <x:alignment horizontal="center" wrapText="1"/>
    </x:xf>
    <x:xf numFmtId="0" fontId="6" fillId="0" borderId="0" xfId="0" applyNumberFormat="1" applyFont="1" applyFill="1" applyAlignment="1"/>
    <x:xf numFmtId="3" fontId="13" fillId="0" borderId="0" xfId="0" applyNumberFormat="1" applyFont="1" applyAlignment="1">
      <x:alignment horizontal="center"/>
    </x:xf>
    <x:xf numFmtId="165" fontId="6" fillId="0" borderId="0" xfId="12" applyNumberFormat="1" applyFont="1" applyAlignment="1"/>
    <x:xf numFmtId="173" fontId="13" fillId="0" borderId="0" xfId="0" applyNumberFormat="1" applyFont="1" applyAlignment="1">
      <x:alignment horizontal="center"/>
    </x:xf>
    <x:xf numFmtId="167" fontId="13" fillId="0" borderId="0" xfId="0" applyNumberFormat="1" applyFont="1" applyAlignment="1">
      <x:alignment horizontal="left"/>
    </x:xf>
    <x:xf numFmtId="167" fontId="13" fillId="0" borderId="0" xfId="0" applyNumberFormat="1" applyFont="1" applyAlignment="1">
      <x:alignment horizontal="center"/>
    </x:xf>
    <x:xf numFmtId="10" fontId="13" fillId="0" borderId="0" xfId="0" applyNumberFormat="1" applyFont="1" applyFill="1" applyAlignment="1">
      <x:alignment horizontal="right"/>
    </x:xf>
    <x:xf numFmtId="10" fontId="13" fillId="0" borderId="0" xfId="12" applyNumberFormat="1" applyFont="1" applyFill="1" applyAlignment="1"/>
    <x:xf numFmtId="0" fontId="13" fillId="0" borderId="0" xfId="0" applyNumberFormat="1" applyFont="1" applyBorder="1" applyAlignment="1">
      <x:alignment horizontal="center"/>
    </x:xf>
    <x:xf numFmtId="0" fontId="13" fillId="0" borderId="12" xfId="0" applyFont="1" applyFill="1" applyBorder="1" applyAlignment="1">
      <x:alignment horizontal="left"/>
    </x:xf>
    <x:xf numFmtId="0" fontId="13" fillId="0" borderId="12" xfId="0" applyNumberFormat="1" applyFont="1" applyBorder="1" applyAlignment="1">
      <x:alignment horizontal="center"/>
    </x:xf>
    <x:xf numFmtId="0" fontId="17" fillId="0" borderId="18" xfId="0" applyNumberFormat="1" applyFont="1" applyFill="1" applyBorder="1" applyAlignment="1">
      <x:alignment horizontal="center"/>
    </x:xf>
    <x:xf numFmtId="0" fontId="6" fillId="0" borderId="0" xfId="0" applyNumberFormat="1" applyFont="1" applyBorder="1" applyAlignment="1">
      <x:alignment horizontal="left"/>
    </x:xf>
    <x:xf numFmtId="0" fontId="6" fillId="0" borderId="0" xfId="0" applyFont="1"/>
    <x:xf numFmtId="164" fontId="13" fillId="0" borderId="0" xfId="8" applyNumberFormat="1" applyFont="1" applyFill="1" applyAlignment="1"/>
    <x:xf numFmtId="167" fontId="6" fillId="0" borderId="19" xfId="0" applyNumberFormat="1" applyFont="1" applyBorder="1" applyAlignment="1">
      <x:alignment horizontal="left"/>
    </x:xf>
    <x:xf numFmtId="0" fontId="6" fillId="0" borderId="19" xfId="0" applyFont="1" applyBorder="1" applyAlignment="1">
      <x:alignment horizontal="center"/>
    </x:xf>
    <x:xf numFmtId="173" fontId="6" fillId="0" borderId="19" xfId="0" applyNumberFormat="1" applyFont="1" applyBorder="1" applyAlignment="1"/>
    <x:xf numFmtId="3" fontId="13" fillId="0" borderId="0" xfId="0" applyNumberFormat="1" applyFont="1" applyFill="1" applyAlignment="1">
      <x:alignment horizontal="right"/>
    </x:xf>
    <x:xf numFmtId="173" fontId="13" fillId="0" borderId="0" xfId="0" applyNumberFormat="1" applyFont="1" applyAlignment="1"/>
    <x:xf numFmtId="174" fontId="13" fillId="0" borderId="0" xfId="12" applyNumberFormat="1" applyFont="1" applyFill="1" applyAlignment="1">
      <x:alignment horizontal="right"/>
    </x:xf>
    <x:xf numFmtId="164" fontId="0" fillId="0" borderId="0" xfId="8" applyNumberFormat="1" applyFont="1" applyAlignment="1"/>
    <x:xf numFmtId="0" fontId="4" fillId="0" borderId="0" xfId="0" applyFont="1" applyAlignment="1">
      <x:alignment horizontal="right"/>
    </x:xf>
    <x:xf numFmtId="0" fontId="8" fillId="0" borderId="0" xfId="0" applyFont="1" applyAlignment="1"/>
    <x:xf numFmtId="0" fontId="7" fillId="0" borderId="0" xfId="0" applyFont="1" applyFill="1" applyAlignment="1"/>
    <x:xf numFmtId="166" fontId="7" fillId="2" borderId="0" xfId="7" applyNumberFormat="1" applyFont="1" applyFill="1"/>
    <x:xf numFmtId="164" fontId="7" fillId="0" borderId="0" xfId="8" applyNumberFormat="1" applyFont="1" applyFill="1" applyBorder="1" applyAlignment="1">
      <x:alignment wrapText="1"/>
    </x:xf>
    <x:xf numFmtId="0" fontId="3" fillId="0" borderId="0" xfId="0" applyFont="1" applyFill="1"/>
    <x:xf numFmtId="0" fontId="14" fillId="0" borderId="0" xfId="0" applyFont="1" applyAlignment="1">
      <x:alignment wrapText="1"/>
    </x:xf>
    <x:xf numFmtId="0" fontId="7" fillId="0" borderId="0" xfId="0" applyFont="1" applyFill="1"/>
    <x:xf numFmtId="0" fontId="7" fillId="0" borderId="0" xfId="0" applyFont="1" applyFill="1" applyAlignment="1">
      <x:alignment wrapText="1"/>
    </x:xf>
    <x:xf numFmtId="0" fontId="12" fillId="0" borderId="0" xfId="0" applyFont="1" applyAlignment="1">
      <x:alignment horizontal="right"/>
    </x:xf>
    <x:xf numFmtId="164" fontId="7" fillId="0" borderId="0" xfId="0" applyNumberFormat="1" applyFont="1"/>
    <x:xf numFmtId="164" fontId="7" fillId="0" borderId="0" xfId="0" applyNumberFormat="1" applyFont="1" applyFill="1"/>
    <x:xf numFmtId="0" fontId="7" fillId="0" borderId="0" xfId="14"/>
    <x:xf numFmtId="0" fontId="20" fillId="0" borderId="0" xfId="0" applyFont="1" applyFill="1" applyAlignment="1">
      <x:alignment horizontal="center"/>
    </x:xf>
    <x:xf numFmtId="0" fontId="20" fillId="0" borderId="0" xfId="0" applyFont="1"/>
    <x:xf numFmtId="0" fontId="21" fillId="0" borderId="0" xfId="0" applyFont="1" applyFill="1" applyAlignment="1">
      <x:alignment horizontal="center"/>
    </x:xf>
    <x:xf numFmtId="0" fontId="20" fillId="0" borderId="0" xfId="0" applyFont="1" applyAlignment="1">
      <x:alignment horizontal="center"/>
    </x:xf>
    <x:xf numFmtId="0" fontId="20" fillId="0" borderId="0" xfId="0" applyFont="1" applyFill="1" applyAlignment="1">
      <x:alignment horizontal="right"/>
    </x:xf>
    <x:xf numFmtId="0" fontId="20" fillId="0" borderId="0" xfId="0" applyFont="1" applyBorder="1" applyAlignment="1">
      <x:alignment horizontal="center"/>
    </x:xf>
    <x:xf numFmtId="0" fontId="20" fillId="0" borderId="0" xfId="0" applyNumberFormat="1" applyFont="1" applyFill="1" applyBorder="1" applyAlignment="1">
      <x:alignment horizontal="center"/>
    </x:xf>
    <x:xf numFmtId="0" fontId="7" fillId="0" borderId="0" xfId="0" applyNumberFormat="1" applyFont="1" applyFill="1" applyBorder="1" applyAlignment="1">
      <x:alignment horizontal="left"/>
    </x:xf>
    <x:xf numFmtId="0" fontId="20" fillId="0" borderId="0" xfId="0" applyFont="1" applyFill="1"/>
    <x:xf numFmtId="0" fontId="3" fillId="0" borderId="0" xfId="0" applyFont="1" applyFill="1" applyBorder="1"/>
    <x:xf numFmtId="37" fontId="7" fillId="0" borderId="0" xfId="0" applyNumberFormat="1" applyFont="1" applyFill="1"/>
    <x:xf numFmtId="0" fontId="23" fillId="0" borderId="0" xfId="0" applyFont="1" applyAlignment="1">
      <x:alignment horizontal="center"/>
    </x:xf>
    <x:xf numFmtId="0" fontId="24" fillId="0" borderId="0" xfId="0" applyFont="1" applyBorder="1" applyAlignment="1">
      <x:alignment horizontal="center"/>
    </x:xf>
    <x:xf numFmtId="0" fontId="25" fillId="0" borderId="0" xfId="0" applyFont="1" applyFill="1" applyAlignment="1">
      <x:alignment horizontal="left"/>
    </x:xf>
    <x:xf numFmtId="0" fontId="25" fillId="0" borderId="0" xfId="0" applyFont="1" applyFill="1" applyAlignment="1"/>
    <x:xf numFmtId="0" fontId="25" fillId="0" borderId="0" xfId="0" applyFont="1" applyFill="1" applyAlignment="1">
      <x:alignment horizontal="center"/>
    </x:xf>
    <x:xf numFmtId="0" fontId="25" fillId="0" borderId="0" xfId="0" applyFont="1" applyFill="1"/>
    <x:xf numFmtId="0" fontId="23" fillId="6" borderId="2" xfId="0" applyFont="1" applyFill="1" applyBorder="1" applyAlignment="1">
      <x:alignment horizontal="left"/>
    </x:xf>
    <x:xf numFmtId="0" fontId="13" fillId="6" borderId="4" xfId="0" applyFont="1" applyFill="1" applyBorder="1" applyAlignment="1"/>
    <x:xf numFmtId="0" fontId="13" fillId="6" borderId="4" xfId="0" applyFont="1" applyFill="1" applyBorder="1" applyAlignment="1">
      <x:alignment horizontal="center"/>
    </x:xf>
    <x:xf numFmtId="0" fontId="13" fillId="6" borderId="3" xfId="0" applyFont="1" applyFill="1" applyBorder="1"/>
    <x:xf numFmtId="0" fontId="23" fillId="6" borderId="7" xfId="0" applyFont="1" applyFill="1" applyBorder="1" applyAlignment="1">
      <x:alignment horizontal="left"/>
    </x:xf>
    <x:xf numFmtId="0" fontId="6" fillId="6" borderId="1" xfId="0" applyFont="1" applyFill="1" applyBorder="1" applyAlignment="1"/>
    <x:xf numFmtId="0" fontId="6" fillId="6" borderId="8" xfId="0" applyFont="1" applyFill="1" applyBorder="1" applyAlignment="1">
      <x:alignment horizontal="center" wrapText="1"/>
    </x:xf>
    <x:xf numFmtId="0" fontId="23" fillId="0" borderId="0" xfId="0" applyFont="1" applyFill="1" applyBorder="1" applyAlignment="1">
      <x:alignment horizontal="left"/>
    </x:xf>
    <x:xf numFmtId="0" fontId="6" fillId="0" borderId="0" xfId="0" applyFont="1" applyFill="1" applyBorder="1" applyAlignment="1"/>
    <x:xf numFmtId="0" fontId="6" fillId="0" borderId="0" xfId="0" applyFont="1" applyFill="1" applyBorder="1" applyAlignment="1">
      <x:alignment horizontal="center" wrapText="1"/>
    </x:xf>
    <x:xf numFmtId="0" fontId="6" fillId="0" borderId="0" xfId="0" applyFont="1" applyFill="1" applyBorder="1"/>
    <x:xf numFmtId="0" fontId="6" fillId="0" borderId="0" xfId="0" applyFont="1" applyFill="1"/>
    <x:xf numFmtId="0" fontId="26" fillId="5" borderId="0" xfId="0" applyFont="1" applyFill="1" applyBorder="1" applyAlignment="1">
      <x:alignment horizontal="left"/>
    </x:xf>
    <x:xf numFmtId="0" fontId="26" fillId="5" borderId="0" xfId="0" applyFont="1" applyFill="1" applyBorder="1" applyAlignment="1"/>
    <x:xf numFmtId="0" fontId="13" fillId="5" borderId="0" xfId="0" applyFont="1" applyFill="1" applyBorder="1" applyAlignment="1"/>
    <x:xf numFmtId="0" fontId="13" fillId="5" borderId="0" xfId="0" applyFont="1" applyFill="1" applyBorder="1"/>
    <x:xf numFmtId="0" fontId="13" fillId="0" borderId="0" xfId="0" applyFont="1" applyFill="1" applyBorder="1" applyAlignment="1">
      <x:alignment horizontal="center" wrapText="1"/>
    </x:xf>
    <x:xf numFmtId="0" fontId="17" fillId="0" borderId="0" xfId="0" applyFont="1" applyFill="1" applyAlignment="1">
      <x:alignment horizontal="left"/>
    </x:xf>
    <x:xf numFmtId="0" fontId="13" fillId="0" borderId="0" xfId="0" applyFont="1" applyFill="1" applyAlignment="1">
      <x:alignment horizontal="center"/>
    </x:xf>
    <x:xf numFmtId="0" fontId="13" fillId="0" borderId="18" xfId="0" applyNumberFormat="1" applyFont="1" applyBorder="1" applyAlignment="1"/>
    <x:xf numFmtId="3" fontId="13" fillId="0" borderId="18" xfId="0" applyNumberFormat="1" applyFont="1" applyBorder="1" applyAlignment="1">
      <x:alignment horizontal="center"/>
    </x:xf>
    <x:xf numFmtId="0" fontId="13" fillId="0" borderId="19" xfId="0" applyNumberFormat="1" applyFont="1" applyFill="1" applyBorder="1" applyAlignment="1"/>
    <x:xf numFmtId="0" fontId="13" fillId="0" borderId="19" xfId="0" applyFont="1" applyFill="1" applyBorder="1" applyAlignment="1"/>
    <x:xf numFmtId="3" fontId="13" fillId="0" borderId="19" xfId="0" applyNumberFormat="1" applyFont="1" applyBorder="1" applyAlignment="1"/>
    <x:xf numFmtId="0" fontId="13" fillId="0" borderId="19" xfId="0" applyFont="1" applyBorder="1" applyAlignment="1"/>
    <x:xf numFmtId="165" fontId="13" fillId="0" borderId="0" xfId="12" applyNumberFormat="1" applyFont="1" applyAlignment="1"/>
    <x:xf numFmtId="0" fontId="13" fillId="0" borderId="18" xfId="0" applyFont="1" applyBorder="1"/>
    <x:xf numFmtId="0" fontId="13" fillId="0" borderId="18" xfId="0" applyFont="1" applyBorder="1" applyAlignment="1">
      <x:alignment horizontal="center"/>
    </x:xf>
    <x:xf numFmtId="0" fontId="13" fillId="0" borderId="19" xfId="0" applyFont="1" applyBorder="1" applyAlignment="1">
      <x:alignment horizontal="center"/>
    </x:xf>
    <x:xf numFmtId="3" fontId="13" fillId="0" borderId="0" xfId="0" applyNumberFormat="1" applyFont="1" applyFill="1"/>
    <x:xf numFmtId="0" fontId="27" fillId="5" borderId="0" xfId="0" applyFont="1" applyFill="1" applyBorder="1" applyAlignment="1">
      <x:alignment horizontal="left"/>
    </x:xf>
    <x:xf numFmtId="0" fontId="27" fillId="5" borderId="0" xfId="0" applyFont="1" applyFill="1" applyBorder="1" applyAlignment="1"/>
    <x:xf numFmtId="0" fontId="27" fillId="0" borderId="0" xfId="0" applyFont="1" applyFill="1" applyBorder="1" applyAlignment="1">
      <x:alignment horizontal="center"/>
    </x:xf>
    <x:xf numFmtId="0" fontId="27" fillId="0" borderId="0" xfId="0" applyFont="1" applyFill="1" applyBorder="1" applyAlignment="1"/>
    <x:xf numFmtId="0" fontId="13" fillId="0" borderId="12" xfId="0" applyFont="1" applyBorder="1" applyAlignment="1">
      <x:alignment horizontal="center"/>
    </x:xf>
    <x:xf numFmtId="0" fontId="13" fillId="0" borderId="0" xfId="0" applyNumberFormat="1" applyFont="1" applyAlignment="1">
      <x:alignment horizontal="right"/>
    </x:xf>
    <x:xf numFmtId="0" fontId="17" fillId="0" borderId="18" xfId="0" applyFont="1" applyFill="1" applyBorder="1" applyAlignment="1"/>
    <x:xf numFmtId="3" fontId="13" fillId="0" borderId="19" xfId="0" applyNumberFormat="1" applyFont="1" applyBorder="1"/>
    <x:xf numFmtId="0" fontId="17" fillId="0" borderId="12" xfId="0" applyFont="1" applyFill="1" applyBorder="1" applyAlignment="1">
      <x:alignment horizontal="center"/>
    </x:xf>
    <x:xf numFmtId="0" fontId="13" fillId="0" borderId="0" xfId="0" applyNumberFormat="1" applyFont="1" applyBorder="1" applyAlignment="1"/>
    <x:xf numFmtId="0" fontId="28" fillId="0" borderId="0" xfId="0" applyFont="1" applyAlignment="1">
      <x:alignment horizontal="left"/>
    </x:xf>
    <x:xf numFmtId="0" fontId="28" fillId="0" borderId="0" xfId="0" applyFont="1"/>
    <x:xf numFmtId="0" fontId="13" fillId="0" borderId="0" xfId="0" applyNumberFormat="1" applyFont="1" applyFill="1" applyAlignment="1">
      <x:alignment horizontal="right"/>
    </x:xf>
    <x:xf numFmtId="165" fontId="13" fillId="0" borderId="0" xfId="0" applyNumberFormat="1" applyFont="1" applyAlignment="1">
      <x:alignment horizontal="right"/>
    </x:xf>
    <x:xf numFmtId="0" fontId="13" fillId="0" borderId="12" xfId="0" applyNumberFormat="1" applyFont="1" applyFill="1" applyBorder="1" applyAlignment="1">
      <x:alignment horizontal="center"/>
    </x:xf>
    <x:xf numFmtId="3" fontId="13" fillId="0" borderId="18" xfId="0" applyNumberFormat="1" applyFont="1" applyBorder="1"/>
    <x:xf numFmtId="0" fontId="13" fillId="0" borderId="12" xfId="0" applyFont="1" applyBorder="1"/>
    <x:xf numFmtId="0" fontId="17" fillId="0" borderId="12" xfId="0" applyFont="1" applyBorder="1" applyAlignment="1">
      <x:alignment horizontal="center"/>
    </x:xf>
    <x:xf numFmtId="0" fontId="30" fillId="0" borderId="0" xfId="0" applyFont="1"/>
    <x:xf numFmtId="0" fontId="17" fillId="0" borderId="0" xfId="0" applyFont="1" applyFill="1" applyAlignment="1">
      <x:alignment horizontal="center"/>
    </x:xf>
    <x:xf numFmtId="0" fontId="17" fillId="0" borderId="12" xfId="0" applyFont="1" applyFill="1" applyBorder="1" applyAlignment="1"/>
    <x:xf numFmtId="3" fontId="13" fillId="0" borderId="19" xfId="0" applyNumberFormat="1" applyFont="1" applyBorder="1" applyAlignment="1">
      <x:alignment horizontal="center"/>
    </x:xf>
    <x:xf numFmtId="0" fontId="18" fillId="0" borderId="0" xfId="0" applyNumberFormat="1" applyFont="1" applyFill="1" applyAlignment="1">
      <x:alignment horizontal="center"/>
    </x:xf>
    <x:xf numFmtId="0" fontId="18" fillId="0" borderId="0" xfId="0" applyNumberFormat="1" applyFont="1" applyFill="1" applyAlignment="1"/>
    <x:xf numFmtId="0" fontId="13" fillId="0" borderId="19" xfId="0" applyNumberFormat="1" applyFont="1" applyBorder="1" applyAlignment="1">
      <x:alignment horizontal="left"/>
    </x:xf>
    <x:xf numFmtId="0" fontId="31" fillId="0" borderId="0" xfId="0" applyNumberFormat="1" applyFont="1" applyFill="1" applyAlignment="1">
      <x:alignment horizontal="left"/>
    </x:xf>
    <x:xf numFmtId="170" fontId="13" fillId="0" borderId="12" xfId="13" applyFont="1" applyFill="1" applyBorder="1" applyAlignment="1">
      <x:alignment vertical="center"/>
    </x:xf>
    <x:xf numFmtId="3" fontId="17" fillId="0" borderId="12" xfId="0" applyNumberFormat="1" applyFont="1" applyFill="1" applyBorder="1" applyAlignment="1">
      <x:alignment horizontal="center"/>
    </x:xf>
    <x:xf numFmtId="0" fontId="17" fillId="0" borderId="0" xfId="0" applyFont="1" applyAlignment="1">
      <x:alignment horizontal="center"/>
    </x:xf>
    <x:xf numFmtId="167" fontId="13" fillId="0" borderId="19" xfId="0" applyNumberFormat="1" applyFont="1" applyBorder="1" applyAlignment="1">
      <x:alignment horizontal="left"/>
    </x:xf>
    <x:xf numFmtId="167" fontId="13" fillId="0" borderId="0" xfId="0" applyNumberFormat="1" applyFont="1" applyBorder="1" applyAlignment="1">
      <x:alignment horizontal="left"/>
    </x:xf>
    <x:xf numFmtId="10" fontId="13" fillId="0" borderId="0" xfId="12" applyNumberFormat="1" applyFont="1" applyAlignment="1"/>
    <x:xf numFmtId="0" fontId="13" fillId="0" borderId="18" xfId="0" applyNumberFormat="1" applyFont="1" applyBorder="1" applyAlignment="1">
      <x:alignment horizontal="left"/>
    </x:xf>
    <x:xf numFmtId="3" fontId="13" fillId="0" borderId="0" xfId="0" applyNumberFormat="1" applyFont="1" applyFill="1" applyBorder="1"/>
    <x:xf numFmtId="0" fontId="13" fillId="0" borderId="12" xfId="0" applyNumberFormat="1" applyFont="1" applyFill="1" applyBorder="1" applyAlignment="1"/>
    <x:xf numFmtId="10" fontId="13" fillId="0" borderId="0" xfId="12" applyNumberFormat="1" applyFont="1" applyFill="1" applyBorder="1"/>
    <x:xf numFmtId="0" fontId="13" fillId="0" borderId="15" xfId="0" applyFont="1" applyBorder="1"/>
    <x:xf numFmtId="43" fontId="13" fillId="0" borderId="0" xfId="12" applyNumberFormat="1" applyFont="1" applyAlignment="1"/>
    <x:xf numFmtId="166" fontId="13" fillId="0" borderId="0" xfId="0" applyNumberFormat="1" applyFont="1" applyAlignment="1">
      <x:alignment horizontal="center"/>
    </x:xf>
    <x:xf numFmtId="0" fontId="25" fillId="0" borderId="0" xfId="0" applyFont="1" applyFill="1" applyBorder="1"/>
    <x:xf numFmtId="164" fontId="13" fillId="0" borderId="0" xfId="8" applyNumberFormat="1" applyFont="1" applyFill="1" applyBorder="1" applyAlignment="1"/>
    <x:xf numFmtId="43" fontId="13" fillId="0" borderId="0" xfId="8" applyFont="1" applyAlignment="1"/>
    <x:xf numFmtId="37" fontId="13" fillId="0" borderId="15" xfId="0" applyNumberFormat="1" applyFont="1" applyBorder="1" applyAlignment="1">
      <x:alignment horizontal="center"/>
    </x:xf>
    <x:xf numFmtId="0" fontId="32" fillId="0" borderId="0" xfId="0" applyFont="1" applyAlignment="1">
      <x:alignment horizontal="left"/>
    </x:xf>
    <x:xf numFmtId="166" fontId="13" fillId="0" borderId="0" xfId="10" applyNumberFormat="1" applyFont="1"/>
    <x:xf numFmtId="0" fontId="6" fillId="0" borderId="0" xfId="0" applyNumberFormat="1" applyFont="1" applyBorder="1" applyAlignment="1">
      <x:alignment horizontal="center"/>
    </x:xf>
    <x:xf numFmtId="0" fontId="26" fillId="5" borderId="0" xfId="0" applyNumberFormat="1" applyFont="1" applyFill="1" applyAlignment="1">
      <x:alignment horizontal="left"/>
    </x:xf>
    <x:xf numFmtId="0" fontId="13" fillId="5" borderId="0" xfId="0" applyNumberFormat="1" applyFont="1" applyFill="1" applyAlignment="1">
      <x:alignment horizontal="center"/>
    </x:xf>
    <x:xf numFmtId="3" fontId="13" fillId="5" borderId="0" xfId="0" applyNumberFormat="1" applyFont="1" applyFill="1" applyAlignment="1">
      <x:alignment horizontal="center"/>
    </x:xf>
    <x:xf numFmtId="43" fontId="13" fillId="0" borderId="0" xfId="8" applyFont="1"/>
    <x:xf numFmtId="176" fontId="13" fillId="0" borderId="0" xfId="12" applyNumberFormat="1" applyFont="1"/>
    <x:xf numFmtId="3" fontId="13" fillId="0" borderId="0" xfId="0" applyNumberFormat="1" applyFont="1" applyFill="1" applyBorder="1" applyAlignment="1">
      <x:alignment horizontal="left"/>
    </x:xf>
    <x:xf numFmtId="3" fontId="13" fillId="0" borderId="18" xfId="0" applyNumberFormat="1" applyFont="1" applyFill="1" applyBorder="1" applyAlignment="1">
      <x:alignment horizontal="left"/>
    </x:xf>
    <x:xf numFmtId="3" fontId="13" fillId="0" borderId="18" xfId="0" applyNumberFormat="1" applyFont="1" applyBorder="1" applyAlignment="1">
      <x:alignment horizontal="left"/>
    </x:xf>
    <x:xf numFmtId="3" fontId="6" fillId="0" borderId="0" xfId="0" applyNumberFormat="1" applyFont="1" applyBorder="1" applyAlignment="1">
      <x:alignment horizontal="left"/>
    </x:xf>
    <x:xf numFmtId="0" fontId="7" fillId="0" borderId="0" xfId="20" applyFont="1"/>
    <x:xf numFmtId="0" fontId="8" fillId="0" borderId="0" xfId="7" applyFont="1" applyBorder="1"/>
    <x:xf numFmtId="0" fontId="7" fillId="0" borderId="0" xfId="7" applyFont="1"/>
    <x:xf numFmtId="0" fontId="8" fillId="0" borderId="0" xfId="7" applyFont="1" applyAlignment="1">
      <x:alignment horizontal="center"/>
    </x:xf>
    <x:xf numFmtId="0" fontId="8" fillId="0" borderId="0" xfId="7" applyFont="1" applyBorder="1" applyAlignment="1">
      <x:alignment horizontal="center"/>
    </x:xf>
    <x:xf numFmtId="0" fontId="8" fillId="0" borderId="0" xfId="7" applyFont="1" applyFill="1" applyBorder="1" applyAlignment="1">
      <x:alignment horizontal="center"/>
    </x:xf>
    <x:xf numFmtId="0" fontId="7" fillId="0" borderId="0" xfId="7" applyFont="1" applyAlignment="1">
      <x:alignment horizontal="center"/>
    </x:xf>
    <x:xf numFmtId="0" fontId="7" fillId="0" borderId="0" xfId="7" applyFont="1" applyBorder="1" applyAlignment="1">
      <x:alignment horizontal="center"/>
    </x:xf>
    <x:xf numFmtId="0" fontId="7" fillId="0" borderId="0" xfId="7" applyFont="1" applyFill="1" applyBorder="1" applyAlignment="1">
      <x:alignment horizontal="center"/>
    </x:xf>
    <x:xf numFmtId="177" fontId="36" fillId="7" borderId="0" xfId="23" applyNumberFormat="1" applyFont="1" applyFill="1"/>
    <x:xf numFmtId="177" fontId="22" fillId="7" borderId="0" xfId="23" applyNumberFormat="1" applyFont="1" applyFill="1"/>
    <x:xf numFmtId="49" fontId="7" fillId="0" borderId="0" xfId="7" applyNumberFormat="1" applyFont="1" applyFill="1" applyBorder="1" applyAlignment="1">
      <x:alignment horizontal="left"/>
    </x:xf>
    <x:xf numFmtId="41" fontId="7" fillId="0" borderId="0" xfId="7" applyNumberFormat="1" applyFont="1" applyFill="1" applyBorder="1"/>
    <x:xf numFmtId="41" fontId="7" fillId="0" borderId="0" xfId="7" applyNumberFormat="1" applyFont="1" applyBorder="1" applyAlignment="1">
      <x:alignment horizontal="center"/>
    </x:xf>
    <x:xf numFmtId="41" fontId="3" fillId="0" borderId="0" xfId="7" applyNumberFormat="1" applyFont="1" applyFill="1" applyBorder="1"/>
    <x:xf numFmtId="0" fontId="7" fillId="0" borderId="0" xfId="7" applyFont="1" applyFill="1" applyBorder="1"/>
    <x:xf numFmtId="42" fontId="7" fillId="0" borderId="0" xfId="7" applyNumberFormat="1" applyFont="1" applyFill="1" applyBorder="1"/>
    <x:xf numFmtId="168" fontId="16" fillId="0" borderId="0" xfId="35" applyFill="1" applyAlignment="1"/>
    <x:xf numFmtId="168" fontId="16" fillId="0" borderId="0" xfId="35" applyAlignment="1"/>
    <x:xf numFmtId="0" fontId="13" fillId="0" borderId="0" xfId="52" applyNumberFormat="1" applyFont="1" applyFill="1" applyAlignment="1">
      <x:alignment horizontal="center"/>
    </x:xf>
    <x:xf numFmtId="0" fontId="13" fillId="0" borderId="0" xfId="52" applyFont="1" applyFill="1" applyBorder="1" applyAlignment="1">
      <x:alignment horizontal="center"/>
    </x:xf>
    <x:xf numFmtId="165" fontId="13" fillId="0" borderId="0" xfId="12" applyNumberFormat="1" applyFont="1" applyFill="1" applyBorder="1" applyAlignment="1">
      <x:alignment horizontal="center"/>
    </x:xf>
    <x:xf numFmtId="1" fontId="13" fillId="0" borderId="0" xfId="27" applyNumberFormat="1" applyFont="1" applyFill="1" applyAlignment="1">
      <x:alignment horizontal="left"/>
    </x:xf>
    <x:xf numFmtId="168" fontId="31" fillId="0" borderId="0" xfId="27" quotePrefix="1" applyFont="1" applyFill="1" applyAlignment="1">
      <x:alignment horizontal="left"/>
    </x:xf>
    <x:xf numFmtId="168" fontId="6" fillId="0" borderId="0" xfId="27" applyFont="1" applyFill="1" applyAlignment="1"/>
    <x:xf numFmtId="0" fontId="39" fillId="0" borderId="0" xfId="52" applyFont="1" applyFill="1" applyAlignment="1">
      <x:alignment horizontal="center" wrapText="1"/>
    </x:xf>
    <x:xf numFmtId="0" fontId="39" fillId="0" borderId="0" xfId="52" applyFont="1" applyFill="1" applyBorder="1" applyAlignment="1">
      <x:alignment horizontal="center" wrapText="1"/>
    </x:xf>
    <x:xf numFmtId="168" fontId="13" fillId="0" borderId="0" xfId="27" applyFont="1" applyFill="1" applyAlignment="1"/>
    <x:xf numFmtId="43" fontId="13" fillId="0" borderId="0" xfId="8" applyFont="1" applyFill="1" applyAlignment="1"/>
    <x:xf numFmtId="172" fontId="40" fillId="9" borderId="0" xfId="8" applyNumberFormat="1" applyFont="1" applyFill="1"/>
    <x:xf numFmtId="10" fontId="40" fillId="0" borderId="0" xfId="52" applyNumberFormat="1" applyFont="1" applyFill="1" applyBorder="1"/>
    <x:xf numFmtId="43" fontId="39" fillId="0" borderId="0" xfId="8" applyFont="1" applyFill="1" applyBorder="1"/>
    <x:xf numFmtId="0" fontId="39" fillId="0" borderId="0" xfId="52" applyFont="1" applyFill="1" applyBorder="1"/>
    <x:xf numFmtId="0" fontId="13" fillId="0" borderId="0" xfId="52" applyNumberFormat="1" applyFont="1" applyFill="1" applyBorder="1" applyAlignment="1">
      <x:alignment horizontal="center"/>
    </x:xf>
    <x:xf numFmtId="0" fontId="39" fillId="0" borderId="0" xfId="52" applyFont="1" applyFill="1" applyBorder="1" applyAlignment="1">
      <x:alignment horizontal="center"/>
    </x:xf>
    <x:xf numFmtId="10" fontId="39" fillId="0" borderId="0" xfId="52" applyNumberFormat="1" applyFont="1" applyFill="1" applyBorder="1"/>
    <x:xf numFmtId="168" fontId="13" fillId="0" borderId="0" xfId="27" quotePrefix="1" applyFont="1" applyFill="1" applyBorder="1" applyAlignment="1">
      <x:alignment horizontal="left"/>
    </x:xf>
    <x:xf numFmtId="43" fontId="13" fillId="0" borderId="0" xfId="8" applyFont="1" applyFill="1" applyBorder="1" applyAlignment="1"/>
    <x:xf numFmtId="0" fontId="41" fillId="0" borderId="0" xfId="52" applyFont="1" applyFill="1" applyBorder="1"/>
    <x:xf numFmtId="168" fontId="13" fillId="0" borderId="0" xfId="27" applyFont="1" applyFill="1" applyBorder="1" applyAlignment="1"/>
    <x:xf numFmtId="0" fontId="39" fillId="0" borderId="0" xfId="52" applyFont="1" applyFill="1"/>
    <x:xf numFmtId="0" fontId="43" fillId="0" borderId="0" xfId="0" applyFont="1"/>
    <x:xf numFmtId="0" fontId="42" fillId="0" borderId="0" xfId="0" applyFont="1"/>
    <x:xf numFmtId="0" fontId="43" fillId="9" borderId="0" xfId="0" applyFont="1" applyFill="1"/>
    <x:xf numFmtId="0" fontId="36" fillId="0" borderId="0" xfId="0" applyFont="1"/>
    <x:xf numFmtId="0" fontId="46" fillId="11" borderId="0" xfId="0" applyFont="1" applyFill="1"/>
    <x:xf numFmtId="0" fontId="47" fillId="0" borderId="0" xfId="0" applyFont="1" applyAlignment="1">
      <x:alignment horizontal="center"/>
    </x:xf>
    <x:xf numFmtId="0" fontId="13" fillId="0" borderId="0" xfId="0" applyFont="1" applyFill="1" applyAlignment="1">
      <x:alignment vertical="center"/>
    </x:xf>
    <x:xf numFmtId="164" fontId="13" fillId="0" borderId="0" xfId="48" applyNumberFormat="1" applyFont="1"/>
    <x:xf numFmtId="0" fontId="34" fillId="0" borderId="0" xfId="0" applyFont="1"/>
    <x:xf numFmtId="168" fontId="49" fillId="0" borderId="0" xfId="35" applyFont="1" applyAlignment="1"/>
    <x:xf numFmtId="165" fontId="13" fillId="0" borderId="0" xfId="12" applyNumberFormat="1" applyFont="1" applyFill="1" applyBorder="1" applyAlignment="1"/>
    <x:xf numFmtId="0" fontId="6" fillId="0" borderId="0" xfId="0" applyNumberFormat="1" applyFont="1" applyFill="1" applyBorder="1" applyAlignment="1">
      <x:alignment horizontal="center"/>
    </x:xf>
    <x:xf numFmtId="0" fontId="20" fillId="0" borderId="0" xfId="14" applyFont="1" applyFill="1" applyAlignment="1">
      <x:alignment horizontal="center" wrapText="1"/>
    </x:xf>
    <x:xf numFmtId="9" fontId="7" fillId="0" borderId="0" xfId="47" applyFont="1" applyFill="1" applyAlignment="1">
      <x:alignment wrapText="1"/>
    </x:xf>
    <x:xf numFmtId="166" fontId="22" fillId="0" borderId="0" xfId="46" applyNumberFormat="1" applyFont="1" applyFill="1" applyAlignment="1">
      <x:alignment horizontal="left" wrapText="1"/>
    </x:xf>
    <x:xf numFmtId="10" fontId="7" fillId="0" borderId="0" xfId="47" applyNumberFormat="1" applyFont="1" applyFill="1" applyAlignment="1">
      <x:alignment wrapText="1"/>
    </x:xf>
    <x:xf numFmtId="0" fontId="22" fillId="0" borderId="0" xfId="0" applyFont="1" applyFill="1" applyAlignment="1">
      <x:alignment wrapText="1"/>
    </x:xf>
    <x:xf numFmtId="0" fontId="22" fillId="0" borderId="0" xfId="0" applyFont="1"/>
    <x:xf numFmtId="3" fontId="13" fillId="0" borderId="12" xfId="0" applyNumberFormat="1" applyFont="1" applyBorder="1"/>
    <x:xf numFmtId="3" fontId="13" fillId="0" borderId="12" xfId="0" applyNumberFormat="1" applyFont="1" applyBorder="1" applyAlignment="1">
      <x:alignment horizontal="center"/>
    </x:xf>
    <x:xf numFmtId="3" fontId="7" fillId="0" borderId="0" xfId="0" applyNumberFormat="1" applyFont="1" applyFill="1" applyBorder="1" applyAlignment="1">
      <x:alignment horizontal="center"/>
    </x:xf>
    <x:xf numFmtId="0" fontId="13" fillId="0" borderId="0" xfId="0" applyFont="1" applyFill="1"/>
    <x:xf numFmtId="3" fontId="13" fillId="0" borderId="0" xfId="0" applyNumberFormat="1" applyFont="1" applyAlignment="1"/>
    <x:xf numFmtId="3" fontId="13" fillId="0" borderId="12" xfId="0" applyNumberFormat="1" applyFont="1" applyFill="1" applyBorder="1" applyAlignment="1"/>
    <x:xf numFmtId="0" fontId="13" fillId="0" borderId="0" xfId="0" applyFont="1" applyFill="1" applyAlignment="1"/>
    <x:xf numFmtId="0" fontId="13" fillId="0" borderId="0" xfId="0" applyNumberFormat="1" applyFont="1" applyFill="1" applyBorder="1" applyAlignment="1"/>
    <x:xf numFmtId="0" fontId="13" fillId="0" borderId="0" xfId="0" applyFont="1" applyFill="1" applyBorder="1"/>
    <x:xf numFmtId="0" fontId="13" fillId="0" borderId="18" xfId="0" applyFont="1" applyFill="1" applyBorder="1"/>
    <x:xf numFmtId="0" fontId="13" fillId="0" borderId="0" xfId="0" applyNumberFormat="1" applyFont="1" applyFill="1" applyBorder="1" applyAlignment="1">
      <x:alignment horizontal="left"/>
    </x:xf>
    <x:xf numFmtId="0" fontId="13" fillId="0" borderId="18" xfId="0" applyNumberFormat="1" applyFont="1" applyFill="1" applyBorder="1" applyAlignment="1">
      <x:alignment horizontal="left"/>
    </x:xf>
    <x:xf numFmtId="0" fontId="13" fillId="0" borderId="0" xfId="0" applyFont="1" applyBorder="1"/>
    <x:xf numFmtId="3" fontId="13" fillId="0" borderId="0" xfId="0" applyNumberFormat="1" applyFont="1" applyFill="1" applyBorder="1" applyAlignment="1">
      <x:alignment horizontal="right"/>
    </x:xf>
    <x:xf numFmtId="0" fontId="13" fillId="0" borderId="12" xfId="0" applyNumberFormat="1" applyFont="1" applyFill="1" applyBorder="1" applyAlignment="1">
      <x:alignment horizontal="left"/>
    </x:xf>
    <x:xf numFmtId="0" fontId="13" fillId="0" borderId="12" xfId="0" applyFont="1" applyFill="1" applyBorder="1"/>
    <x:xf numFmtId="0" fontId="13" fillId="0" borderId="0" xfId="0" applyNumberFormat="1" applyFont="1" applyFill="1"/>
    <x:xf numFmtId="168" fontId="13" fillId="0" borderId="0" xfId="0" applyNumberFormat="1" applyFont="1" applyAlignment="1"/>
    <x:xf numFmtId="172" fontId="13" fillId="0" borderId="0" xfId="48" applyNumberFormat="1" applyFont="1" applyFill="1"/>
    <x:xf numFmtId="0" fontId="13" fillId="0" borderId="0" xfId="0" applyNumberFormat="1" applyFont="1" applyFill="1" applyAlignment="1"/>
    <x:xf numFmtId="3" fontId="13" fillId="0" borderId="0" xfId="0" applyNumberFormat="1" applyFont="1" applyFill="1" applyBorder="1" applyAlignment="1"/>
    <x:xf numFmtId="0" fontId="13" fillId="0" borderId="0" xfId="0" applyFont="1" applyAlignment="1"/>
    <x:xf numFmtId="3" fontId="13" fillId="0" borderId="0" xfId="0" applyNumberFormat="1" applyFont="1" applyBorder="1" applyAlignment="1"/>
    <x:xf numFmtId="0" fontId="13" fillId="0" borderId="0" xfId="0" applyNumberFormat="1" applyFont="1" applyAlignment="1">
      <x:alignment horizontal="center"/>
    </x:xf>
    <x:xf numFmtId="0" fontId="13" fillId="0" borderId="0" xfId="0" applyNumberFormat="1" applyFont="1" applyAlignment="1">
      <x:alignment horizontal="left"/>
    </x:xf>
    <x:xf numFmtId="0" fontId="13" fillId="0" borderId="12" xfId="0" applyFont="1" applyBorder="1" applyAlignment="1"/>
    <x:xf numFmtId="3" fontId="13" fillId="0" borderId="12" xfId="0" applyNumberFormat="1" applyFont="1" applyBorder="1" applyAlignment="1"/>
    <x:xf numFmtId="0" fontId="13" fillId="0" borderId="0" xfId="0" applyNumberFormat="1" applyFont="1" applyBorder="1" applyAlignment="1">
      <x:alignment horizontal="left"/>
    </x:xf>
    <x:xf numFmtId="0" fontId="13" fillId="0" borderId="12" xfId="0" applyNumberFormat="1" applyFont="1" applyBorder="1" applyAlignment="1">
      <x:alignment horizontal="left"/>
    </x:xf>
    <x:xf numFmtId="0" fontId="13" fillId="0" borderId="12" xfId="0" applyNumberFormat="1" applyFont="1" applyBorder="1" applyAlignment="1"/>
    <x:xf numFmtId="0" fontId="13" fillId="0" borderId="0" xfId="0" applyFont="1" applyFill="1" applyBorder="1" applyAlignment="1"/>
    <x:xf numFmtId="0" fontId="18" fillId="0" borderId="0" xfId="0" applyNumberFormat="1" applyFont="1" applyFill="1" applyBorder="1" applyAlignment="1">
      <x:alignment horizontal="center"/>
    </x:xf>
    <x:xf numFmtId="3" fontId="18" fillId="0" borderId="0" xfId="0" applyNumberFormat="1" applyFont="1" applyBorder="1" applyAlignment="1"/>
    <x:xf numFmtId="3" fontId="13" fillId="0" borderId="0" xfId="0" applyNumberFormat="1" applyFont="1"/>
    <x:xf numFmtId="0" fontId="13" fillId="0" borderId="12" xfId="0" applyFont="1" applyFill="1" applyBorder="1" applyAlignment="1"/>
    <x:xf numFmtId="3" fontId="17" fillId="0" borderId="0" xfId="0" applyNumberFormat="1" applyFont="1" applyBorder="1" applyAlignment="1">
      <x:alignment horizontal="right"/>
    </x:xf>
    <x:xf numFmtId="3" fontId="18" fillId="0" borderId="0" xfId="0" applyNumberFormat="1" applyFont="1" applyBorder="1" applyAlignment="1">
      <x:alignment horizontal="right"/>
    </x:xf>
    <x:xf numFmtId="3" fontId="17" fillId="0" borderId="12" xfId="0" applyNumberFormat="1" applyFont="1" applyBorder="1" applyAlignment="1">
      <x:alignment horizontal="right"/>
    </x:xf>
    <x:xf numFmtId="172" fontId="13" fillId="0" borderId="0" xfId="0" applyNumberFormat="1" applyFont="1" applyFill="1"/>
    <x:xf numFmtId="0" fontId="13" fillId="0" borderId="0" xfId="0" applyFont="1"/>
    <x:xf numFmtId="0" fontId="13" fillId="0" borderId="0" xfId="0" applyNumberFormat="1" applyFont="1" applyFill="1" applyBorder="1" applyAlignment="1">
      <x:alignment horizontal="center"/>
    </x:xf>
    <x:xf numFmtId="168" fontId="13" fillId="0" borderId="0" xfId="0" applyNumberFormat="1" applyFont="1"/>
    <x:xf numFmtId="173" fontId="13" fillId="0" borderId="12" xfId="0" applyNumberFormat="1" applyFont="1" applyBorder="1" applyAlignment="1">
      <x:alignment horizontal="center"/>
    </x:xf>
    <x:xf numFmtId="172" fontId="13" fillId="0" borderId="12" xfId="12" applyNumberFormat="1" applyFont="1" applyFill="1" applyBorder="1" applyAlignment="1"/>
    <x:xf numFmtId="166" fontId="7" fillId="0" borderId="0" xfId="0" applyNumberFormat="1" applyFont="1"/>
    <x:xf numFmtId="0" fontId="37" fillId="0" borderId="0" xfId="0" applyFont="1"/>
    <x:xf numFmtId="0" fontId="37" fillId="0" borderId="0" xfId="0" applyFont="1" applyAlignment="1">
      <x:alignment horizontal="center"/>
    </x:xf>
    <x:xf numFmtId="0" fontId="43" fillId="0" borderId="0" xfId="0" applyFont="1" applyAlignment="1">
      <x:alignment horizontal="center"/>
    </x:xf>
    <x:xf numFmtId="0" fontId="22" fillId="0" borderId="0" xfId="0" applyFont="1" applyAlignment="1">
      <x:alignment horizontal="center"/>
    </x:xf>
    <x:xf numFmtId="0" fontId="37" fillId="0" borderId="0" xfId="0" applyFont="1" applyAlignment="1">
      <x:alignment horizontal="center" vertical="center" wrapText="1"/>
    </x:xf>
    <x:xf numFmtId="0" fontId="37" fillId="0" borderId="32" xfId="0" applyFont="1" applyBorder="1" applyAlignment="1">
      <x:alignment horizontal="center" vertical="center"/>
    </x:xf>
    <x:xf numFmtId="0" fontId="22" fillId="0" borderId="12" xfId="0" applyFont="1" applyBorder="1" applyAlignment="1">
      <x:alignment horizontal="center" vertical="center"/>
    </x:xf>
    <x:xf numFmtId="0" fontId="22" fillId="0" borderId="24" xfId="0" applyFont="1" applyBorder="1" applyAlignment="1">
      <x:alignment horizontal="center" vertical="center" wrapText="1"/>
    </x:xf>
    <x:xf numFmtId="164" fontId="22" fillId="9" borderId="0" xfId="48" applyNumberFormat="1" applyFont="1" applyFill="1" applyBorder="1" applyAlignment="1">
      <x:alignment vertical="center" wrapText="1"/>
    </x:xf>
    <x:xf numFmtId="15" fontId="22" fillId="0" borderId="0" xfId="0" applyNumberFormat="1" applyFont="1" applyAlignment="1">
      <x:alignment horizontal="left" vertical="center" wrapText="1" indent="1"/>
    </x:xf>
    <x:xf numFmtId="10" fontId="22" fillId="0" borderId="0" xfId="47" applyNumberFormat="1" applyFont="1" applyFill="1"/>
    <x:xf numFmtId="164" fontId="22" fillId="0" borderId="0" xfId="48" applyNumberFormat="1" applyFont="1" applyFill="1" applyBorder="1" applyAlignment="1">
      <x:alignment horizontal="right" vertical="center" wrapText="1"/>
    </x:xf>
    <x:xf numFmtId="164" fontId="22" fillId="0" borderId="0" xfId="48" applyNumberFormat="1" applyFont="1" applyFill="1" applyBorder="1" applyAlignment="1">
      <x:alignment vertical="center" wrapText="1"/>
    </x:xf>
    <x:xf numFmtId="15" fontId="22" fillId="0" borderId="12" xfId="0" applyNumberFormat="1" applyFont="1" applyBorder="1" applyAlignment="1">
      <x:alignment horizontal="left" vertical="center" wrapText="1" indent="1"/>
    </x:xf>
    <x:xf numFmtId="3" fontId="7" fillId="0" borderId="0" xfId="0" applyNumberFormat="1" applyFont="1"/>
    <x:xf numFmtId="164" fontId="22" fillId="0" borderId="18" xfId="48" applyNumberFormat="1" applyFont="1" applyFill="1" applyBorder="1" applyAlignment="1">
      <x:alignment vertical="center" wrapText="1"/>
    </x:xf>
    <x:xf numFmtId="0" fontId="22" fillId="0" borderId="18" xfId="0" applyFont="1" applyBorder="1" applyAlignment="1">
      <x:alignment vertical="center" wrapText="1"/>
    </x:xf>
    <x:xf numFmtId="0" fontId="22" fillId="0" borderId="18" xfId="0" applyFont="1" applyBorder="1" applyAlignment="1">
      <x:alignment horizontal="right" vertical="center" wrapText="1"/>
    </x:xf>
    <x:xf numFmtId="0" fontId="22" fillId="0" borderId="0" xfId="48" applyNumberFormat="1" applyFont="1" applyFill="1" applyBorder="1" applyAlignment="1">
      <x:alignment horizontal="right" vertical="center" wrapText="1"/>
    </x:xf>
    <x:xf numFmtId="164" fontId="22" fillId="0" borderId="18" xfId="48" applyNumberFormat="1" applyFont="1" applyFill="1" applyBorder="1" applyAlignment="1">
      <x:alignment horizontal="right" vertical="center" wrapText="1"/>
    </x:xf>
    <x:xf numFmtId="0" fontId="22" fillId="0" borderId="0" xfId="0" applyFont="1" applyAlignment="1">
      <x:alignment vertical="center" wrapText="1"/>
    </x:xf>
    <x:xf numFmtId="0" fontId="22" fillId="0" borderId="0" xfId="0" applyFont="1" applyAlignment="1">
      <x:alignment horizontal="right" vertical="center" wrapText="1"/>
    </x:xf>
    <x:xf numFmtId="0" fontId="22" fillId="0" borderId="0" xfId="0" applyFont="1" applyAlignment="1">
      <x:alignment horizontal="justify" vertical="center" wrapText="1"/>
    </x:xf>
    <x:xf numFmtId="0" fontId="22" fillId="0" borderId="0" xfId="0" quotePrefix="1" applyFont="1" applyAlignment="1">
      <x:alignment vertical="center"/>
    </x:xf>
    <x:xf numFmtId="0" fontId="52" fillId="9" borderId="0" xfId="0" applyFont="1" applyFill="1" applyAlignment="1">
      <x:alignment vertical="center" wrapText="1"/>
    </x:xf>
    <x:xf numFmtId="164" fontId="22" fillId="9" borderId="12" xfId="48" applyNumberFormat="1" applyFont="1" applyFill="1" applyBorder="1" applyAlignment="1">
      <x:alignment vertical="center" wrapText="1"/>
    </x:xf>
    <x:xf numFmtId="0" fontId="22" fillId="0" borderId="0" xfId="0" applyFont="1" applyAlignment="1">
      <x:alignment horizontal="right" vertical="center"/>
    </x:xf>
    <x:xf numFmtId="164" fontId="53" fillId="0" borderId="0" xfId="48" applyNumberFormat="1" applyFont="1" applyFill="1" applyBorder="1" applyAlignment="1">
      <x:alignment vertical="center" wrapText="1"/>
    </x:xf>
    <x:xf numFmtId="0" fontId="37" fillId="0" borderId="0" xfId="0" applyFont="1" applyAlignment="1">
      <x:alignment vertical="center"/>
    </x:xf>
    <x:xf numFmtId="164" fontId="22" fillId="0" borderId="33" xfId="48" applyNumberFormat="1" applyFont="1" applyFill="1" applyBorder="1" applyAlignment="1">
      <x:alignment vertical="center" wrapText="1"/>
    </x:xf>
    <x:xf numFmtId="0" fontId="37" fillId="0" borderId="12" xfId="0" quotePrefix="1" applyFont="1" applyBorder="1" applyAlignment="1">
      <x:alignment vertical="center"/>
    </x:xf>
    <x:xf numFmtId="0" fontId="37" fillId="0" borderId="12" xfId="0" applyFont="1" applyBorder="1" applyAlignment="1">
      <x:alignment vertical="center"/>
    </x:xf>
    <x:xf numFmtId="43" fontId="22" fillId="0" borderId="0" xfId="0" applyNumberFormat="1" applyFont="1"/>
    <x:xf numFmtId="0" fontId="54" fillId="11" borderId="0" xfId="0" applyFont="1" applyFill="1"/>
    <x:xf numFmtId="0" fontId="54" fillId="11" borderId="0" xfId="0" applyFont="1" applyFill="1" applyAlignment="1">
      <x:alignment horizontal="center"/>
    </x:xf>
    <x:xf numFmtId="0" fontId="12" fillId="9" borderId="0" xfId="0" applyFont="1" applyFill="1"/>
    <x:xf numFmtId="0" fontId="12" fillId="0" borderId="0" xfId="0" applyFont="1" applyAlignment="1">
      <x:alignment vertical="center" wrapText="1"/>
    </x:xf>
    <x:xf numFmtId="0" fontId="7" fillId="0" borderId="0" xfId="17" applyFont="1"/>
    <x:xf numFmtId="0" fontId="20" fillId="0" borderId="0" xfId="17" applyFont="1" applyAlignment="1">
      <x:alignment horizontal="center"/>
    </x:xf>
    <x:xf numFmtId="0" fontId="7" fillId="0" borderId="0" xfId="17" applyFont="1" applyAlignment="1">
      <x:alignment horizontal="left"/>
    </x:xf>
    <x:xf numFmtId="0" fontId="20" fillId="0" borderId="0" xfId="17" applyFont="1"/>
    <x:xf numFmtId="0" fontId="8" fillId="0" borderId="0" xfId="14" applyFont="1" applyAlignment="1">
      <x:alignment horizontal="center"/>
    </x:xf>
    <x:xf numFmtId="0" fontId="8" fillId="0" borderId="0" xfId="17" applyFont="1" applyAlignment="1">
      <x:alignment horizontal="center"/>
    </x:xf>
    <x:xf numFmtId="0" fontId="8" fillId="0" borderId="12" xfId="17" applyFont="1" applyBorder="1"/>
    <x:xf numFmtId="0" fontId="8" fillId="0" borderId="12" xfId="14" applyFont="1" applyBorder="1" applyAlignment="1">
      <x:alignment horizontal="center"/>
    </x:xf>
    <x:xf numFmtId="0" fontId="8" fillId="0" borderId="12" xfId="17" applyFont="1" applyBorder="1" applyAlignment="1">
      <x:alignment horizontal="center"/>
    </x:xf>
    <x:xf numFmtId="0" fontId="7" fillId="0" borderId="0" xfId="14" applyAlignment="1">
      <x:alignment horizontal="left" indent="1"/>
    </x:xf>
    <x:xf numFmtId="164" fontId="7" fillId="9" borderId="0" xfId="48" applyNumberFormat="1" applyFont="1" applyFill="1"/>
    <x:xf numFmtId="41" fontId="7" fillId="0" borderId="0" xfId="17" applyNumberFormat="1" applyFont="1"/>
    <x:xf numFmtId="164" fontId="7" fillId="0" borderId="12" xfId="48" applyNumberFormat="1" applyFont="1" applyFill="1" applyBorder="1"/>
    <x:xf numFmtId="0" fontId="8" fillId="0" borderId="0" xfId="14" applyFont="1"/>
    <x:xf numFmtId="37" fontId="7" fillId="0" borderId="0" xfId="17" applyNumberFormat="1" applyFont="1"/>
    <x:xf numFmtId="164" fontId="7" fillId="0" borderId="0" xfId="17" applyNumberFormat="1" applyFont="1"/>
    <x:xf numFmtId="0" fontId="8" fillId="0" borderId="12" xfId="14" applyFont="1" applyBorder="1"/>
    <x:xf numFmtId="164" fontId="7" fillId="0" borderId="0" xfId="18" applyNumberFormat="1" applyFont="1" applyFill="1"/>
    <x:xf numFmtId="0" fontId="7" fillId="0" borderId="0" xfId="17" applyFont="1" applyAlignment="1">
      <x:alignment horizontal="left" indent="1"/>
    </x:xf>
    <x:xf numFmtId="164" fontId="7" fillId="2" borderId="0" xfId="48" applyNumberFormat="1" applyFont="1" applyFill="1"/>
    <x:xf numFmtId="43" fontId="7" fillId="0" borderId="0" xfId="17" applyNumberFormat="1" applyFont="1"/>
    <x:xf numFmtId="0" fontId="20" fillId="0" borderId="0" xfId="14" applyFont="1"/>
    <x:xf numFmtId="0" fontId="7" fillId="2" borderId="21" xfId="0" applyFont="1" applyFill="1" applyBorder="1"/>
    <x:xf numFmtId="41" fontId="7" fillId="2" borderId="22" xfId="0" applyNumberFormat="1" applyFont="1" applyFill="1" applyBorder="1"/>
    <x:xf numFmtId="0" fontId="7" fillId="2" borderId="22" xfId="0" applyFont="1" applyFill="1" applyBorder="1" applyAlignment="1">
      <x:alignment wrapText="1"/>
    </x:xf>
    <x:xf numFmtId="0" fontId="37" fillId="0" borderId="31" xfId="14" applyFont="1" applyBorder="1"/>
    <x:xf numFmtId="0" fontId="7" fillId="0" borderId="25" xfId="14" applyBorder="1"/>
    <x:xf numFmtId="0" fontId="7" fillId="0" borderId="23" xfId="14" applyBorder="1"/>
    <x:xf numFmtId="41" fontId="7" fillId="0" borderId="22" xfId="0" applyNumberFormat="1" applyFont="1" applyBorder="1"/>
    <x:xf numFmtId="0" fontId="37" fillId="0" borderId="21" xfId="14" applyFont="1" applyBorder="1"/>
    <x:xf numFmtId="0" fontId="22" fillId="9" borderId="21" xfId="14" applyFont="1" applyFill="1" applyBorder="1"/>
    <x:xf numFmtId="0" fontId="7" fillId="9" borderId="23" xfId="14" applyFill="1" applyBorder="1"/>
    <x:xf numFmtId="41" fontId="7" fillId="9" borderId="22" xfId="0" applyNumberFormat="1" applyFont="1" applyFill="1" applyBorder="1"/>
    <x:xf numFmtId="0" fontId="55" fillId="2" borderId="22" xfId="14" applyFont="1" applyFill="1" applyBorder="1" applyAlignment="1">
      <x:alignment wrapText="1"/>
    </x:xf>
    <x:xf numFmtId="0" fontId="7" fillId="0" borderId="22" xfId="14" applyBorder="1" applyAlignment="1">
      <x:alignment horizontal="left" indent="1"/>
    </x:xf>
    <x:xf numFmtId="0" fontId="20" fillId="0" borderId="22" xfId="14" applyFont="1" applyBorder="1"/>
    <x:xf numFmtId="0" fontId="7" fillId="0" borderId="22" xfId="17" applyFont="1" applyBorder="1"/>
    <x:xf numFmtId="41" fontId="7" fillId="0" borderId="22" xfId="17" applyNumberFormat="1" applyFont="1" applyBorder="1"/>
    <x:xf numFmtId="10" fontId="7" fillId="2" borderId="0" xfId="47" applyNumberFormat="1" applyFont="1" applyFill="1"/>
    <x:xf numFmtId="0" fontId="7" fillId="0" borderId="22" xfId="17" applyFont="1" applyBorder="1" applyAlignment="1">
      <x:alignment wrapText="1"/>
    </x:xf>
    <x:xf numFmtId="0" fontId="8" fillId="0" borderId="22" xfId="14" applyFont="1" applyBorder="1"/>
    <x:xf numFmtId="0" fontId="2" fillId="0" borderId="0" xfId="17" applyFont="1"/>
    <x:xf numFmtId="0" fontId="7" fillId="0" borderId="0" xfId="17" applyFont="1" applyAlignment="1">
      <x:alignment wrapText="1"/>
    </x:xf>
    <x:xf numFmtId="0" fontId="7" fillId="2" borderId="23" xfId="14" applyFill="1" applyBorder="1"/>
    <x:xf numFmtId="37" fontId="7" fillId="2" borderId="23" xfId="14" applyNumberFormat="1" applyFill="1" applyBorder="1"/>
    <x:xf numFmtId="37" fontId="7" fillId="2" borderId="22" xfId="14" applyNumberFormat="1" applyFill="1" applyBorder="1"/>
    <x:xf numFmtId="41" fontId="7" fillId="2" borderId="22" xfId="14" applyNumberFormat="1" applyFill="1" applyBorder="1"/>
    <x:xf numFmtId="0" fontId="22" fillId="9" borderId="31" xfId="14" applyFont="1" applyFill="1" applyBorder="1"/>
    <x:xf numFmtId="0" fontId="7" fillId="9" borderId="25" xfId="14" applyFill="1" applyBorder="1"/>
    <x:xf numFmtId="0" fontId="7" fillId="9" borderId="22" xfId="14" applyFill="1" applyBorder="1"/>
    <x:xf numFmtId="0" fontId="37" fillId="0" borderId="28" xfId="14" applyFont="1" applyBorder="1"/>
    <x:xf numFmtId="0" fontId="7" fillId="0" borderId="29" xfId="14" applyBorder="1"/>
    <x:xf numFmtId="0" fontId="2" fillId="0" borderId="21" xfId="17" applyFont="1" applyBorder="1"/>
    <x:xf numFmtId="0" fontId="7" fillId="0" borderId="23" xfId="17" applyFont="1" applyBorder="1"/>
    <x:xf numFmtId="0" fontId="7" fillId="0" borderId="24" xfId="14" applyBorder="1" applyAlignment="1">
      <x:alignment horizontal="left" indent="1"/>
    </x:xf>
    <x:xf numFmtId="0" fontId="20" fillId="0" borderId="24" xfId="14" applyFont="1" applyBorder="1"/>
    <x:xf numFmtId="0" fontId="7" fillId="0" borderId="0" xfId="14" applyAlignment="1">
      <x:alignment horizontal="left"/>
    </x:xf>
    <x:xf numFmtId="0" fontId="8" fillId="0" borderId="22" xfId="17" applyFont="1" applyBorder="1"/>
    <x:xf numFmtId="37" fontId="7" fillId="0" borderId="0" xfId="17" applyNumberFormat="1" applyFont="1" applyAlignment="1">
      <x:alignment horizontal="center"/>
    </x:xf>
    <x:xf numFmtId="0" fontId="7" fillId="0" borderId="0" xfId="17" applyFont="1" applyAlignment="1">
      <x:alignment horizontal="center"/>
    </x:xf>
    <x:xf numFmtId="0" fontId="3" fillId="0" borderId="0" xfId="17" applyFont="1"/>
    <x:xf numFmtId="0" fontId="8" fillId="0" borderId="0" xfId="17" applyFont="1" applyAlignment="1">
      <x:alignment horizontal="centerContinuous"/>
    </x:xf>
    <x:xf numFmtId="0" fontId="3" fillId="0" borderId="0" xfId="17" applyFont="1" applyAlignment="1">
      <x:alignment horizontal="centerContinuous"/>
    </x:xf>
    <x:xf numFmtId="0" fontId="7" fillId="0" borderId="0" xfId="17" applyFont="1" applyAlignment="1">
      <x:alignment horizontal="centerContinuous"/>
    </x:xf>
    <x:xf numFmtId="0" fontId="7" fillId="2" borderId="22" xfId="0" applyFont="1" applyFill="1" applyBorder="1" applyAlignment="1">
      <x:alignment vertical="top" wrapText="1"/>
    </x:xf>
    <x:xf numFmtId="0" fontId="2" fillId="0" borderId="22" xfId="17" applyFont="1" applyBorder="1"/>
    <x:xf numFmtId="0" fontId="7" fillId="0" borderId="22" xfId="14" applyBorder="1"/>
    <x:xf numFmtId="0" fontId="26" fillId="5" borderId="0" xfId="0" applyFont="1" applyFill="1" applyAlignment="1">
      <x:alignment horizontal="left"/>
    </x:xf>
    <x:xf numFmtId="0" fontId="13" fillId="5" borderId="0" xfId="0" applyFont="1" applyFill="1" applyAlignment="1">
      <x:alignment horizontal="center"/>
    </x:xf>
    <x:xf numFmtId="0" fontId="22" fillId="0" borderId="0" xfId="0" applyFont="1" applyAlignment="1">
      <x:alignment vertical="center"/>
    </x:xf>
    <x:xf numFmtId="0" fontId="37" fillId="0" borderId="31" xfId="0" applyFont="1" applyBorder="1" applyAlignment="1">
      <x:alignment vertical="center"/>
    </x:xf>
    <x:xf numFmtId="0" fontId="22" fillId="0" borderId="25" xfId="0" applyFont="1" applyBorder="1" applyAlignment="1">
      <x:alignment vertical="center" wrapText="1"/>
    </x:xf>
    <x:xf numFmtId="0" fontId="37" fillId="0" borderId="31" xfId="0" applyFont="1" applyBorder="1" applyAlignment="1">
      <x:alignment horizontal="left" vertical="center" indent="1"/>
    </x:xf>
    <x:xf numFmtId="0" fontId="22" fillId="0" borderId="25" xfId="0" applyFont="1" applyBorder="1"/>
    <x:xf numFmtId="0" fontId="37" fillId="0" borderId="22" xfId="0" applyFont="1" applyBorder="1" applyAlignment="1">
      <x:alignment horizontal="center" wrapText="1"/>
    </x:xf>
    <x:xf numFmtId="0" fontId="37" fillId="0" borderId="21" xfId="0" applyFont="1" applyBorder="1" applyAlignment="1">
      <x:alignment vertical="center"/>
    </x:xf>
    <x:xf numFmtId="0" fontId="22" fillId="0" borderId="23" xfId="0" applyFont="1" applyBorder="1" applyAlignment="1">
      <x:alignment vertical="center" wrapText="1"/>
    </x:xf>
    <x:xf numFmtId="0" fontId="37" fillId="0" borderId="21" xfId="0" applyFont="1" applyBorder="1" applyAlignment="1">
      <x:alignment horizontal="left" vertical="center" indent="1"/>
    </x:xf>
    <x:xf numFmtId="0" fontId="22" fillId="0" borderId="23" xfId="0" applyFont="1" applyBorder="1"/>
    <x:xf numFmtId="0" fontId="22" fillId="0" borderId="0" xfId="0" applyFont="1" applyAlignment="1">
      <x:alignment horizontal="left" indent="1"/>
    </x:xf>
    <x:xf numFmtId="3" fontId="7" fillId="0" borderId="0" xfId="0" applyNumberFormat="1" applyFont="1" applyAlignment="1">
      <x:alignment horizontal="left" indent="1"/>
    </x:xf>
    <x:xf numFmtId="166" fontId="22" fillId="0" borderId="0" xfId="46" applyNumberFormat="1" applyFont="1" applyFill="1"/>
    <x:xf numFmtId="166" fontId="22" fillId="9" borderId="0" xfId="46" applyNumberFormat="1" applyFont="1" applyFill="1"/>
    <x:xf numFmtId="164" fontId="22" fillId="9" borderId="0" xfId="0" applyNumberFormat="1" applyFont="1" applyFill="1"/>
    <x:xf numFmtId="166" fontId="22" fillId="0" borderId="0" xfId="46" applyNumberFormat="1" applyFont="1"/>
    <x:xf numFmtId="166" fontId="37" fillId="0" borderId="20" xfId="46" applyNumberFormat="1" applyFont="1" applyBorder="1"/>
    <x:xf numFmtId="3" fontId="7" fillId="0" borderId="0" xfId="0" applyNumberFormat="1" applyFont="1" applyAlignment="1">
      <x:alignment horizontal="left"/>
    </x:xf>
    <x:xf numFmtId="0" fontId="45" fillId="0" borderId="0" xfId="0" applyFont="1" applyAlignment="1">
      <x:alignment horizontal="left"/>
    </x:xf>
    <x:xf numFmtId="0" fontId="22" fillId="0" borderId="0" xfId="0" quotePrefix="1" applyFont="1"/>
    <x:xf numFmtId="0" fontId="22" fillId="0" borderId="0" xfId="0" applyFont="1" applyAlignment="1">
      <x:alignment horizontal="center" vertical="center"/>
    </x:xf>
    <x:xf numFmtId="0" fontId="22" fillId="0" borderId="12" xfId="0" quotePrefix="1" applyFont="1" applyBorder="1" applyAlignment="1">
      <x:alignment horizontal="center" vertical="center" wrapText="1"/>
    </x:xf>
    <x:xf numFmtId="164" fontId="22" fillId="0" borderId="0" xfId="0" applyNumberFormat="1" applyFont="1"/>
    <x:xf numFmtId="164" fontId="37" fillId="0" borderId="12" xfId="0" applyNumberFormat="1" applyFont="1" applyBorder="1"/>
    <x:xf numFmtId="164" fontId="22" fillId="0" borderId="0" xfId="0" applyNumberFormat="1" applyFont="1" applyAlignment="1">
      <x:alignment horizontal="center"/>
    </x:xf>
    <x:xf numFmtId="42" fontId="22" fillId="0" borderId="0" xfId="0" applyNumberFormat="1" applyFont="1"/>
    <x:xf numFmtId="166" fontId="22" fillId="0" borderId="0" xfId="0" applyNumberFormat="1" applyFont="1"/>
    <x:xf numFmtId="164" fontId="52" fillId="0" borderId="0" xfId="48" applyNumberFormat="1" applyFont="1" applyFill="1"/>
    <x:xf numFmtId="164" fontId="22" fillId="9" borderId="0" xfId="48" applyNumberFormat="1" applyFont="1" applyFill="1"/>
    <x:xf numFmtId="0" fontId="22" fillId="0" borderId="12" xfId="0" applyFont="1" applyBorder="1"/>
    <x:xf numFmtId="166" fontId="22" fillId="0" borderId="33" xfId="46" applyNumberFormat="1" applyFont="1" applyBorder="1"/>
    <x:xf numFmtId="44" fontId="22" fillId="0" borderId="0" xfId="0" applyNumberFormat="1" applyFont="1"/>
    <x:xf numFmtId="15" fontId="22" fillId="0" borderId="0" xfId="0" quotePrefix="1" applyNumberFormat="1" applyFont="1"/>
    <x:xf numFmtId="166" fontId="22" fillId="0" borderId="18" xfId="46" applyNumberFormat="1" applyFont="1" applyBorder="1"/>
    <x:xf numFmtId="166" fontId="22" fillId="0" borderId="20" xfId="46" applyNumberFormat="1" applyFont="1" applyBorder="1"/>
    <x:xf numFmtId="43" fontId="22" fillId="9" borderId="0" xfId="48" applyFont="1" applyFill="1"/>
    <x:xf numFmtId="166" fontId="22" fillId="0" borderId="19" xfId="46" applyNumberFormat="1" applyFont="1" applyBorder="1"/>
    <x:xf numFmtId="0" fontId="22" fillId="0" borderId="0" xfId="151"/>
    <x:xf numFmtId="0" fontId="22" fillId="0" borderId="0" xfId="151" applyAlignment="1">
      <x:alignment horizontal="center"/>
    </x:xf>
    <x:xf numFmtId="0" fontId="22" fillId="0" borderId="0" xfId="151" applyAlignment="1">
      <x:alignment horizontal="left"/>
    </x:xf>
    <x:xf numFmtId="0" fontId="7" fillId="0" borderId="0" xfId="151" applyFont="1"/>
    <x:xf numFmtId="0" fontId="54" fillId="0" borderId="0" xfId="151" applyFont="1" applyAlignment="1">
      <x:alignment horizontal="left"/>
    </x:xf>
    <x:xf numFmtId="0" fontId="54" fillId="0" borderId="0" xfId="151" applyFont="1" applyAlignment="1">
      <x:alignment horizontal="center" wrapText="1"/>
    </x:xf>
    <x:xf numFmtId="0" fontId="58" fillId="0" borderId="0" xfId="151" applyFont="1"/>
    <x:xf numFmtId="0" fontId="59" fillId="0" borderId="0" xfId="151" applyFont="1" applyAlignment="1">
      <x:alignment horizontal="left"/>
    </x:xf>
    <x:xf numFmtId="0" fontId="59" fillId="0" borderId="0" xfId="151" applyFont="1" applyAlignment="1">
      <x:alignment horizontal="center"/>
    </x:xf>
    <x:xf numFmtId="0" fontId="37" fillId="0" borderId="0" xfId="151" applyFont="1" applyAlignment="1">
      <x:alignment horizontal="left"/>
    </x:xf>
    <x:xf numFmtId="164" fontId="22" fillId="0" borderId="0" xfId="0" applyNumberFormat="1" applyFont="1" applyAlignment="1">
      <x:alignment horizontal="right"/>
    </x:xf>
    <x:xf numFmtId="0" fontId="22" fillId="0" borderId="0" xfId="0" applyFont="1" applyAlignment="1">
      <x:alignment horizontal="right"/>
    </x:xf>
    <x:xf numFmtId="0" fontId="37" fillId="0" borderId="0" xfId="0" applyFont="1" applyAlignment="1">
      <x:alignment horizontal="right"/>
    </x:xf>
    <x:xf numFmtId="0" fontId="9" fillId="0" borderId="0" xfId="151" applyFont="1" applyAlignment="1">
      <x:alignment horizontal="left"/>
    </x:xf>
    <x:xf numFmtId="0" fontId="7" fillId="0" borderId="0" xfId="151" applyFont="1" applyAlignment="1">
      <x:alignment horizontal="left"/>
    </x:xf>
    <x:xf numFmtId="0" fontId="37" fillId="0" borderId="0" xfId="0" applyFont="1" applyAlignment="1">
      <x:alignment horizontal="left"/>
    </x:xf>
    <x:xf numFmtId="164" fontId="22" fillId="0" borderId="0" xfId="8" applyNumberFormat="1" applyFont="1" applyFill="1" applyBorder="1"/>
    <x:xf numFmtId="0" fontId="12" fillId="0" borderId="0" xfId="0" applyFont="1" applyAlignment="1">
      <x:alignment vertical="top" wrapText="1"/>
    </x:xf>
    <x:xf numFmtId="0" fontId="7" fillId="0" borderId="0" xfId="151" applyFont="1" applyAlignment="1">
      <x:alignment horizontal="center" vertical="center"/>
    </x:xf>
    <x:xf numFmtId="164" fontId="22" fillId="0" borderId="0" xfId="151" applyNumberFormat="1"/>
    <x:xf numFmtId="0" fontId="22" fillId="0" borderId="0" xfId="151" applyAlignment="1">
      <x:alignment horizontal="center" vertical="center"/>
    </x:xf>
    <x:xf numFmtId="0" fontId="28" fillId="0" borderId="0" xfId="0" applyFont="1" applyFill="1" applyAlignment="1">
      <x:alignment horizontal="left"/>
    </x:xf>
    <x:xf numFmtId="37" fontId="13" fillId="0" borderId="0" xfId="0" applyNumberFormat="1" applyFont="1" applyBorder="1" applyAlignment="1">
      <x:alignment horizontal="left"/>
    </x:xf>
    <x:xf numFmtId="37" fontId="6" fillId="0" borderId="0" xfId="0" applyNumberFormat="1" applyFont="1" applyBorder="1" applyAlignment="1">
      <x:alignment horizontal="right"/>
    </x:xf>
    <x:xf numFmtId="3" fontId="10" fillId="0" borderId="0" xfId="0" applyNumberFormat="1" applyFont="1" applyFill="1" applyAlignment="1">
      <x:alignment horizontal="right"/>
    </x:xf>
    <x:xf numFmtId="10" fontId="13" fillId="0" borderId="0" xfId="0" applyNumberFormat="1" applyFont="1" applyFill="1"/>
    <x:xf numFmtId="3" fontId="17" fillId="0" borderId="18" xfId="0" applyNumberFormat="1" applyFont="1" applyBorder="1" applyAlignment="1">
      <x:alignment horizontal="right"/>
    </x:xf>
    <x:xf numFmtId="3" fontId="13" fillId="0" borderId="0" xfId="0" applyNumberFormat="1" applyFont="1" applyBorder="1" applyAlignment="1">
      <x:alignment horizontal="right"/>
    </x:xf>
    <x:xf numFmtId="37" fontId="13" fillId="0" borderId="0" xfId="0" applyNumberFormat="1" applyFont="1" applyBorder="1" applyAlignment="1">
      <x:alignment horizontal="right"/>
    </x:xf>
    <x:xf numFmtId="0" fontId="7" fillId="2" borderId="21" xfId="0" applyFont="1" applyFill="1" applyBorder="1" applyAlignment="1">
      <x:alignment vertical="top"/>
    </x:xf>
    <x:xf numFmtId="41" fontId="7" fillId="2" borderId="22" xfId="0" applyNumberFormat="1" applyFont="1" applyFill="1" applyBorder="1" applyAlignment="1">
      <x:alignment vertical="top"/>
    </x:xf>
    <x:xf numFmtId="0" fontId="7" fillId="2" borderId="23" xfId="14" applyFill="1" applyBorder="1" applyAlignment="1">
      <x:alignment vertical="top"/>
    </x:xf>
    <x:xf numFmtId="37" fontId="7" fillId="2" borderId="22" xfId="14" applyNumberFormat="1" applyFill="1" applyBorder="1" applyAlignment="1">
      <x:alignment vertical="top"/>
    </x:xf>
    <x:xf numFmtId="0" fontId="13" fillId="0" borderId="0" xfId="0" applyFont="1" applyAlignment="1">
      <x:alignment horizontal="center" vertical="top"/>
    </x:xf>
    <x:xf numFmtId="0" fontId="10" fillId="0" borderId="0" xfId="0" applyFont="1" applyAlignment="1">
      <x:alignment horizontal="center"/>
    </x:xf>
    <x:xf numFmtId="37" fontId="13" fillId="0" borderId="0" xfId="0" applyNumberFormat="1" applyFont="1" applyAlignment="1">
      <x:alignment horizontal="left"/>
    </x:xf>
    <x:xf numFmtId="168" fontId="13" fillId="0" borderId="0" xfId="19" applyFont="1" applyProtection="1">
      <x:protection locked="0"/>
    </x:xf>
    <x:xf numFmtId="0" fontId="6" fillId="0" borderId="0" xfId="0" applyFont="1" applyAlignment="1">
      <x:alignment horizontal="left"/>
    </x:xf>
    <x:xf numFmtId="0" fontId="18" fillId="0" borderId="0" xfId="0" applyFont="1" applyAlignment="1">
      <x:alignment horizontal="center"/>
    </x:xf>
    <x:xf numFmtId="0" fontId="27" fillId="5" borderId="0" xfId="0" applyFont="1" applyFill="1" applyAlignment="1">
      <x:alignment horizontal="center"/>
    </x:xf>
    <x:xf numFmtId="3" fontId="17" fillId="0" borderId="12" xfId="0" applyNumberFormat="1" applyFont="1" applyBorder="1" applyAlignment="1">
      <x:alignment horizontal="center"/>
    </x:xf>
    <x:xf numFmtId="0" fontId="18" fillId="0" borderId="12" xfId="0" applyFont="1" applyBorder="1" applyAlignment="1">
      <x:alignment horizontal="center"/>
    </x:xf>
    <x:xf numFmtId="1" fontId="7" fillId="0" borderId="0" xfId="27" applyNumberFormat="1" applyFont="1" applyFill="1" applyAlignment="1">
      <x:alignment horizontal="left"/>
    </x:xf>
    <x:xf numFmtId="168" fontId="7" fillId="0" borderId="0" xfId="27" applyFont="1" applyFill="1" applyAlignment="1"/>
    <x:xf numFmtId="168" fontId="7" fillId="0" borderId="0" xfId="27" applyFont="1" applyFill="1" applyAlignment="1">
      <x:alignment horizontal="left"/>
    </x:xf>
    <x:xf numFmtId="172" fontId="7" fillId="0" borderId="0" xfId="8" applyNumberFormat="1" applyFont="1" applyFill="1" applyAlignment="1"/>
    <x:xf numFmtId="37" fontId="7" fillId="2" borderId="0" xfId="0" applyNumberFormat="1" applyFont="1" applyFill="1"/>
    <x:xf numFmtId="41" fontId="7" fillId="2" borderId="0" xfId="0" applyNumberFormat="1" applyFont="1" applyFill="1"/>
    <x:xf numFmtId="0" fontId="20" fillId="0" borderId="0" xfId="0" applyFont="1" applyAlignment="1">
      <x:alignment horizontal="left"/>
    </x:xf>
    <x:xf numFmtId="0" fontId="7" fillId="0" borderId="0" xfId="0" applyFont="1" applyAlignment="1">
      <x:alignment horizontal="right"/>
    </x:xf>
    <x:xf numFmtId="41" fontId="7" fillId="2" borderId="0" xfId="0" applyNumberFormat="1" applyFont="1" applyFill="1" applyAlignment="1">
      <x:alignment horizontal="right" wrapText="1"/>
    </x:xf>
    <x:xf numFmtId="41" fontId="7" fillId="2" borderId="0" xfId="0" applyNumberFormat="1" applyFont="1" applyFill="1" applyAlignment="1">
      <x:alignment horizontal="right"/>
    </x:xf>
    <x:xf numFmtId="0" fontId="7" fillId="0" borderId="0" xfId="0" applyFont="1" applyAlignment="1">
      <x:alignment horizontal="left"/>
    </x:xf>
    <x:xf numFmtId="37" fontId="20" fillId="0" borderId="0" xfId="0" applyNumberFormat="1" applyFont="1"/>
    <x:xf numFmtId="37" fontId="7" fillId="0" borderId="0" xfId="0" applyNumberFormat="1" applyFont="1"/>
    <x:xf numFmtId="0" fontId="7" fillId="0" borderId="0" xfId="154" applyFont="1" applyAlignment="1">
      <x:alignment horizontal="center"/>
    </x:xf>
    <x:xf numFmtId="0" fontId="7" fillId="2" borderId="0" xfId="0" applyFont="1" applyFill="1"/>
    <x:xf numFmtId="0" fontId="37" fillId="0" borderId="29" xfId="0" applyFont="1" applyBorder="1" applyAlignment="1">
      <x:alignment horizontal="center" vertical="center"/>
    </x:xf>
    <x:xf numFmtId="0" fontId="37" fillId="0" borderId="21" xfId="0" applyFont="1" applyBorder="1" applyAlignment="1">
      <x:alignment horizontal="center" vertical="center"/>
    </x:xf>
    <x:xf numFmtId="0" fontId="37" fillId="0" borderId="20" xfId="0" applyFont="1" applyBorder="1" applyAlignment="1">
      <x:alignment horizontal="center" vertical="center"/>
    </x:xf>
    <x:xf numFmtId="0" fontId="37" fillId="0" borderId="23" xfId="0" applyFont="1" applyBorder="1" applyAlignment="1">
      <x:alignment horizontal="center" vertical="center"/>
    </x:xf>
    <x:xf numFmtId="0" fontId="42" fillId="0" borderId="0" xfId="0" applyFont="1" applyAlignment="1">
      <x:alignment horizontal="center"/>
    </x:xf>
    <x:xf numFmtId="0" fontId="22" fillId="0" borderId="0" xfId="0" applyFont="1" applyAlignment="1">
      <x:alignment horizontal="left" vertical="top" wrapText="1"/>
    </x:xf>
    <x:xf numFmtId="0" fontId="37" fillId="0" borderId="0" xfId="0" applyFont="1" applyAlignment="1">
      <x:alignment horizontal="left" vertical="center" indent="1"/>
    </x:xf>
    <x:xf numFmtId="0" fontId="22" fillId="0" borderId="0" xfId="0" applyFont="1" applyAlignment="1">
      <x:alignment horizontal="center" vertical="center" wrapText="1"/>
    </x:xf>
    <x:xf numFmtId="0" fontId="22" fillId="0" borderId="12" xfId="0" applyFont="1" applyBorder="1" applyAlignment="1">
      <x:alignment horizontal="center" wrapText="1"/>
    </x:xf>
    <x:xf numFmtId="0" fontId="7" fillId="0" borderId="0" xfId="0" applyFont="1" applyAlignment="1">
      <x:alignment horizontal="left" vertical="top" wrapText="1"/>
    </x:xf>
    <x:xf numFmtId="168" fontId="7" fillId="2" borderId="21" xfId="25" applyFont="1" applyFill="1" applyBorder="1" applyAlignment="1">
      <x:alignment vertical="top"/>
    </x:xf>
    <x:xf numFmtId="168" fontId="7" fillId="2" borderId="23" xfId="25" applyFont="1" applyFill="1" applyBorder="1" applyAlignment="1">
      <x:alignment wrapText="1"/>
    </x:xf>
    <x:xf numFmtId="164" fontId="7" fillId="2" borderId="22" xfId="156" applyNumberFormat="1" applyFill="1" applyBorder="1" applyAlignment="1">
      <x:alignment vertical="top" wrapText="1"/>
    </x:xf>
    <x:xf numFmtId="168" fontId="7" fillId="2" borderId="22" xfId="25" applyFont="1" applyFill="1" applyBorder="1" applyAlignment="1">
      <x:alignment wrapText="1"/>
    </x:xf>
    <x:xf numFmtId="164" fontId="7" fillId="2" borderId="22" xfId="156" applyNumberFormat="1" applyFill="1" applyBorder="1" applyAlignment="1">
      <x:alignment wrapText="1"/>
    </x:xf>
    <x:xf numFmtId="0" fontId="7" fillId="9" borderId="22" xfId="0" applyFont="1" applyFill="1" applyBorder="1" applyAlignment="1">
      <x:alignment horizontal="left" wrapText="1"/>
    </x:xf>
    <x:xf numFmtId="0" fontId="7" fillId="9" borderId="22" xfId="0" applyFont="1" applyFill="1" applyBorder="1" applyAlignment="1">
      <x:alignment horizontal="left" vertical="top" wrapText="1"/>
    </x:xf>
    <x:xf numFmtId="164" fontId="22" fillId="0" borderId="0" xfId="48" applyNumberFormat="1" applyFont="1" applyFill="1"/>
    <x:xf numFmtId="43" fontId="22" fillId="0" borderId="0" xfId="48" applyFont="1" applyFill="1"/>
    <x:xf numFmtId="0" fontId="37" fillId="0" borderId="12" xfId="0" applyFont="1" applyBorder="1" applyAlignment="1">
      <x:alignment horizontal="center" wrapText="1"/>
    </x:xf>
    <x:xf numFmtId="0" fontId="37" fillId="0" borderId="12" xfId="0" applyFont="1" applyBorder="1" applyAlignment="1">
      <x:alignment horizontal="left" wrapText="1"/>
    </x:xf>
    <x:xf numFmtId="0" fontId="37" fillId="0" borderId="0" xfId="0" applyFont="1" applyAlignment="1">
      <x:alignment horizontal="left" wrapText="1" indent="1"/>
    </x:xf>
    <x:xf numFmtId="0" fontId="37" fillId="0" borderId="0" xfId="0" applyFont="1" applyAlignment="1">
      <x:alignment horizontal="center" wrapText="1"/>
    </x:xf>
    <x:xf numFmtId="0" fontId="37" fillId="0" borderId="0" xfId="0" applyFont="1" applyAlignment="1">
      <x:alignment horizontal="left" wrapText="1"/>
    </x:xf>
    <x:xf numFmtId="0" fontId="62" fillId="0" borderId="0" xfId="0" applyFont="1"/>
    <x:xf numFmtId="42" fontId="22" fillId="9" borderId="0" xfId="8" applyNumberFormat="1" applyFont="1" applyFill="1"/>
    <x:xf numFmtId="42" fontId="22" fillId="0" borderId="0" xfId="8" applyNumberFormat="1" applyFont="1"/>
    <x:xf numFmtId="164" fontId="22" fillId="0" borderId="0" xfId="157" applyNumberFormat="1" applyFont="1" applyProtection="1">
      <x:protection locked="0"/>
    </x:xf>
    <x:xf numFmtId="164" fontId="22" fillId="0" borderId="0" xfId="157" applyNumberFormat="1" applyFont="1"/>
    <x:xf numFmtId="164" fontId="22" fillId="9" borderId="0" xfId="8" applyNumberFormat="1" applyFont="1" applyFill="1"/>
    <x:xf numFmtId="164" fontId="22" fillId="0" borderId="0" xfId="8" applyNumberFormat="1" applyFont="1"/>
    <x:xf numFmtId="164" fontId="22" fillId="0" borderId="0" xfId="8" applyNumberFormat="1" applyFont="1" applyProtection="1">
      <x:protection locked="0"/>
    </x:xf>
    <x:xf numFmtId="164" fontId="37" fillId="0" borderId="0" xfId="0" applyNumberFormat="1" applyFont="1"/>
    <x:xf numFmtId="42" fontId="37" fillId="0" borderId="18" xfId="48" applyNumberFormat="1" applyFont="1" applyFill="1" applyBorder="1"/>
    <x:xf numFmtId="164" fontId="64" fillId="0" borderId="0" xfId="150" applyNumberFormat="1" applyFont="1" applyFill="1" applyBorder="1" applyProtection="1">
      <x:protection locked="0"/>
    </x:xf>
    <x:xf numFmtId="164" fontId="64" fillId="0" borderId="0" xfId="150" applyNumberFormat="1" applyFont="1" applyFill="1" applyProtection="1"/>
    <x:xf numFmtId="167" fontId="64" fillId="0" borderId="0" xfId="47" applyNumberFormat="1" applyFont="1" applyFill="1" applyProtection="1"/>
    <x:xf numFmtId="42" fontId="22" fillId="0" borderId="0" xfId="48" applyNumberFormat="1" applyFont="1" applyFill="1" applyBorder="1"/>
    <x:xf numFmtId="42" fontId="37" fillId="0" borderId="19" xfId="0" applyNumberFormat="1" applyFont="1" applyBorder="1"/>
    <x:xf numFmtId="166" fontId="22" fillId="0" borderId="18" xfId="46" applyNumberFormat="1" applyFont="1" applyFill="1" applyBorder="1"/>
    <x:xf numFmtId="166" fontId="22" fillId="0" borderId="19" xfId="46" applyNumberFormat="1" applyFont="1" applyFill="1" applyBorder="1"/>
    <x:xf numFmtId="164" fontId="22" fillId="0" borderId="0" xfId="48" applyNumberFormat="1" applyFont="1" applyFill="1" applyBorder="1"/>
    <x:xf numFmtId="0" fontId="65" fillId="5" borderId="0" xfId="0" applyFont="1" applyFill="1" applyAlignment="1">
      <x:alignment horizontal="left"/>
    </x:xf>
    <x:xf numFmtId="0" fontId="7" fillId="5" borderId="0" xfId="0" applyFont="1" applyFill="1" applyAlignment="1">
      <x:alignment horizontal="center"/>
    </x:xf>
    <x:xf numFmtId="0" fontId="7" fillId="5" borderId="0" xfId="0" applyFont="1" applyFill="1"/>
    <x:xf numFmtId="3" fontId="7" fillId="5" borderId="0" xfId="0" applyNumberFormat="1" applyFont="1" applyFill="1" applyAlignment="1">
      <x:alignment horizontal="center"/>
    </x:xf>
    <x:xf numFmtId="0" fontId="57" fillId="11" borderId="0" xfId="0" applyFont="1" applyFill="1"/>
    <x:xf numFmtId="0" fontId="13" fillId="0" borderId="0" xfId="0" applyNumberFormat="1" applyFont="1" applyBorder="1" applyAlignment="1">
      <x:alignment horizontal="left" indent="1"/>
    </x:xf>
    <x:xf numFmtId="0" fontId="43" fillId="0" borderId="0" xfId="151" applyFont="1"/>
    <x:xf numFmtId="0" fontId="43" fillId="0" borderId="0" xfId="151" applyFont="1" applyAlignment="1">
      <x:alignment horizontal="left"/>
    </x:xf>
    <x:xf numFmtId="0" fontId="56" fillId="0" borderId="0" xfId="151" applyFont="1"/>
    <x:xf numFmtId="0" fontId="43" fillId="0" borderId="0" xfId="151" applyFont="1" applyAlignment="1">
      <x:alignment horizontal="center"/>
    </x:xf>
    <x:xf numFmtId="0" fontId="13" fillId="0" borderId="0" xfId="0" applyNumberFormat="1" applyFont="1" applyFill="1" applyAlignment="1">
      <x:alignment horizontal="left" indent="1"/>
    </x:xf>
    <x:xf numFmtId="0" fontId="13" fillId="0" borderId="12" xfId="0" applyNumberFormat="1" applyFont="1" applyFill="1" applyBorder="1" applyAlignment="1">
      <x:alignment horizontal="left" indent="1"/>
    </x:xf>
    <x:xf numFmtId="0" fontId="7" fillId="0" borderId="0" xfId="14" applyFont="1" applyAlignment="1">
      <x:alignment vertical="top" wrapText="1"/>
    </x:xf>
    <x:xf numFmtId="0" fontId="7" fillId="0" borderId="0" xfId="14" applyFont="1"/>
    <x:xf numFmtId="0" fontId="7" fillId="9" borderId="22" xfId="153" applyFont="1" applyFill="1" applyBorder="1" applyAlignment="1">
      <x:alignment vertical="top" wrapText="1"/>
    </x:xf>
    <x:xf numFmtId="0" fontId="7" fillId="0" borderId="22" xfId="14" applyFont="1" applyBorder="1" applyAlignment="1">
      <x:alignment wrapText="1"/>
    </x:xf>
    <x:xf numFmtId="0" fontId="7" fillId="2" borderId="22" xfId="14" applyFont="1" applyFill="1" applyBorder="1" applyAlignment="1">
      <x:alignment wrapText="1"/>
    </x:xf>
    <x:xf numFmtId="0" fontId="7" fillId="0" borderId="0" xfId="14" applyFont="1" applyAlignment="1">
      <x:alignment wrapText="1"/>
    </x:xf>
    <x:xf numFmtId="37" fontId="7" fillId="0" borderId="0" xfId="14" applyNumberFormat="1" applyFont="1" applyAlignment="1">
      <x:alignment wrapText="1"/>
    </x:xf>
    <x:xf numFmtId="0" fontId="13" fillId="0" borderId="0" xfId="0" applyFont="1" applyFill="1" applyBorder="1" applyAlignment="1">
      <x:alignment horizontal="left" indent="1"/>
    </x:xf>
    <x:xf numFmtId="0" fontId="67" fillId="0" borderId="0" xfId="158" applyFont="1" applyAlignment="1">
      <x:alignment horizontal="center"/>
    </x:xf>
    <x:xf numFmtId="0" fontId="67" fillId="0" borderId="0" xfId="158" applyFont="1"/>
    <x:xf numFmtId="164" fontId="67" fillId="0" borderId="0" xfId="159" applyNumberFormat="1" applyFont="1"/>
    <x:xf numFmtId="168" fontId="13" fillId="0" borderId="0" xfId="19" applyFont="1" applyFill="1"/>
    <x:xf numFmtId="3" fontId="17" fillId="0" borderId="0" xfId="0" applyNumberFormat="1" applyFont="1" applyFill="1" applyAlignment="1">
      <x:alignment horizontal="center"/>
    </x:xf>
    <x:xf numFmtId="0" fontId="20" fillId="0" borderId="22" xfId="14" applyFont="1" applyFill="1" applyBorder="1"/>
    <x:xf numFmtId="0" fontId="7" fillId="0" borderId="22" xfId="14" applyFill="1" applyBorder="1" applyAlignment="1">
      <x:alignment horizontal="left" indent="1"/>
    </x:xf>
    <x:xf numFmtId="10" fontId="7" fillId="9" borderId="0" xfId="47" applyNumberFormat="1" applyFont="1" applyFill="1"/>
    <x:xf numFmtId="166" fontId="7" fillId="0" borderId="0" xfId="7" applyNumberFormat="1" applyFont="1" applyFill="1"/>
    <x:xf numFmtId="166" fontId="7" fillId="0" borderId="0" xfId="0" applyNumberFormat="1" applyFont="1" applyFill="1"/>
    <x:xf numFmtId="0" fontId="19" fillId="0" borderId="0" xfId="0" applyFont="1" applyFill="1" applyAlignment="1"/>
    <x:xf numFmtId="166" fontId="37" fillId="0" borderId="19" xfId="10" applyNumberFormat="1" applyFont="1" applyBorder="1"/>
    <x:xf numFmtId="182" fontId="22" fillId="9" borderId="6" xfId="0" applyNumberFormat="1" applyFont="1" applyFill="1" applyBorder="1"/>
    <x:xf numFmtId="0" fontId="13" fillId="0" borderId="0" xfId="0" applyFont="1" applyAlignment="1">
      <x:alignment horizontal="center"/>
    </x:xf>
    <x:xf numFmtId="2" fontId="7" fillId="0" borderId="0" xfId="0" applyNumberFormat="1" applyFont="1" applyFill="1" applyBorder="1" applyAlignment="1">
      <x:alignment horizontal="center"/>
    </x:xf>
    <x:xf numFmtId="0" fontId="7" fillId="0" borderId="0" xfId="0" applyFont="1" applyFill="1" applyBorder="1" applyAlignment="1">
      <x:alignment horizontal="center"/>
    </x:xf>
    <x:xf numFmtId="164" fontId="7" fillId="0" borderId="0" xfId="1" applyNumberFormat="1" applyFont="1" applyFill="1" applyBorder="1" applyAlignment="1">
      <x:alignment horizontal="center"/>
    </x:xf>
    <x:xf numFmtId="164" fontId="7" fillId="0" borderId="1" xfId="1" applyNumberFormat="1" applyFont="1" applyFill="1" applyBorder="1" applyAlignment="1">
      <x:alignment horizontal="center"/>
    </x:xf>
    <x:xf numFmtId="166" fontId="7" fillId="9" borderId="1" xfId="6" applyNumberFormat="1" applyFont="1" applyFill="1" applyBorder="1" applyAlignment="1">
      <x:alignment horizontal="center"/>
    </x:xf>
    <x:xf numFmtId="164" fontId="7" fillId="0" borderId="1" xfId="1" applyNumberFormat="1" applyFont="1" applyFill="1" applyBorder="1" applyAlignment="1">
      <x:alignment horizontal="center"/>
    </x:xf>
    <x:xf numFmtId="164" fontId="13" fillId="0" borderId="0" xfId="48" applyNumberFormat="1" applyFont="1" applyBorder="1" applyAlignment="1"/>
    <x:xf numFmtId="164" fontId="13" fillId="0" borderId="0" xfId="48" applyNumberFormat="1" applyFont="1" applyAlignment="1"/>
    <x:xf numFmtId="164" fontId="13" fillId="2" borderId="0" xfId="48" applyNumberFormat="1" applyFont="1" applyFill="1" applyAlignment="1"/>
    <x:xf numFmtId="164" fontId="13" fillId="0" borderId="0" xfId="48" applyNumberFormat="1" applyFont="1" applyFill="1" applyAlignment="1"/>
    <x:xf numFmtId="164" fontId="13" fillId="0" borderId="0" xfId="48" applyNumberFormat="1" applyFont="1" applyFill="1"/>
    <x:xf numFmtId="164" fontId="13" fillId="2" borderId="0" xfId="48" applyNumberFormat="1" applyFont="1" applyFill="1"/>
    <x:xf numFmtId="43" fontId="13" fillId="0" borderId="0" xfId="48" applyNumberFormat="1" applyFont="1"/>
    <x:xf numFmtId="164" fontId="13" fillId="0" borderId="0" xfId="48" applyNumberFormat="1" applyFont="1" applyFill="1" applyBorder="1" applyAlignment="1"/>
    <x:xf numFmtId="164" fontId="13" fillId="0" borderId="12" xfId="48" applyNumberFormat="1" applyFont="1" applyFill="1" applyBorder="1" applyAlignment="1"/>
    <x:xf numFmtId="10" fontId="13" fillId="0" borderId="0" xfId="12" applyNumberFormat="1" applyFont="1" applyBorder="1" applyAlignment="1"/>
    <x:xf numFmtId="0" fontId="6" fillId="5" borderId="0" xfId="0" applyNumberFormat="1" applyFont="1" applyFill="1" applyBorder="1" applyAlignment="1">
      <x:alignment horizontal="center"/>
    </x:xf>
    <x:xf numFmtId="4" fontId="17" fillId="0" borderId="0" xfId="0" applyNumberFormat="1" applyFont="1" applyFill="1" applyAlignment="1">
      <x:alignment horizontal="right"/>
    </x:xf>
    <x:xf numFmtId="3" fontId="17" fillId="0" borderId="0" xfId="0" applyNumberFormat="1" applyFont="1" applyAlignment="1">
      <x:alignment horizontal="right"/>
    </x:xf>
    <x:xf numFmtId="3" fontId="17" fillId="0" borderId="0" xfId="0" applyNumberFormat="1" applyFont="1" applyFill="1" applyAlignment="1">
      <x:alignment horizontal="right"/>
    </x:xf>
    <x:xf numFmtId="175" fontId="13" fillId="0" borderId="0" xfId="12" applyNumberFormat="1" applyFont="1" applyAlignment="1">
      <x:alignment horizontal="right"/>
    </x:xf>
    <x:xf numFmtId="0" fontId="27" fillId="5" borderId="0" xfId="0" applyFont="1" applyFill="1" applyAlignment="1">
      <x:alignment horizontal="left"/>
    </x:xf>
    <x:xf numFmtId="0" fontId="27" fillId="5" borderId="0" xfId="0" applyFont="1" applyFill="1" applyAlignment="1"/>
    <x:xf numFmtId="0" fontId="13" fillId="5" borderId="0" xfId="0" applyNumberFormat="1" applyFont="1" applyFill="1" applyAlignment="1">
      <x:alignment horizontal="left"/>
    </x:xf>
    <x:xf numFmtId="3" fontId="13" fillId="0" borderId="0" xfId="0" applyNumberFormat="1" applyFont="1" applyAlignment="1">
      <x:alignment horizontal="right"/>
    </x:xf>
    <x:xf numFmtId="10" fontId="13" fillId="2" borderId="0" xfId="0" applyNumberFormat="1" applyFont="1" applyFill="1"/>
    <x:xf numFmtId="0" fontId="18" fillId="0" borderId="0" xfId="0" applyFont="1" applyFill="1" applyBorder="1" applyAlignment="1">
      <x:alignment horizontal="center"/>
    </x:xf>
    <x:xf numFmtId="0" fontId="18" fillId="0" borderId="0" xfId="0" applyFont="1" applyBorder="1" applyAlignment="1">
      <x:alignment horizontal="center"/>
    </x:xf>
    <x:xf numFmtId="0" fontId="10" fillId="0" borderId="0" xfId="0" applyFont="1" applyBorder="1" applyAlignment="1">
      <x:alignment horizontal="center"/>
    </x:xf>
    <x:xf numFmtId="0" fontId="26" fillId="0" borderId="0" xfId="0" applyNumberFormat="1" applyFont="1" applyFill="1" applyBorder="1" applyAlignment="1">
      <x:alignment horizontal="left"/>
    </x:xf>
    <x:xf numFmtId="0" fontId="13" fillId="0" borderId="14" xfId="0" applyNumberFormat="1" applyFont="1" applyBorder="1" applyAlignment="1">
      <x:alignment horizontal="center"/>
    </x:xf>
    <x:xf numFmtId="0" fontId="13" fillId="0" borderId="15" xfId="0" applyNumberFormat="1" applyFont="1" applyBorder="1" applyAlignment="1">
      <x:alignment horizontal="center"/>
    </x:xf>
    <x:xf numFmtId="0" fontId="13" fillId="0" borderId="15" xfId="0" applyNumberFormat="1" applyFont="1" applyFill="1" applyBorder="1" applyAlignment="1"/>
    <x:xf numFmtId="0" fontId="13" fillId="0" borderId="15" xfId="0" applyFont="1" applyFill="1" applyBorder="1" applyAlignment="1"/>
    <x:xf numFmtId="3" fontId="13" fillId="0" borderId="15" xfId="0" applyNumberFormat="1" applyFont="1" applyBorder="1" applyAlignment="1">
      <x:alignment horizontal="center"/>
    </x:xf>
    <x:xf numFmtId="3" fontId="13" fillId="0" borderId="15" xfId="0" applyNumberFormat="1" applyFont="1" applyBorder="1" applyAlignment="1"/>
    <x:xf numFmtId="0" fontId="13" fillId="0" borderId="15" xfId="0" applyNumberFormat="1" applyFont="1" applyBorder="1" applyAlignment="1">
      <x:alignment horizontal="left"/>
    </x:xf>
    <x:xf numFmtId="0" fontId="13" fillId="0" borderId="15" xfId="0" applyFont="1" applyFill="1" applyBorder="1"/>
    <x:xf numFmtId="0" fontId="13" fillId="0" borderId="15" xfId="0" applyFont="1" applyBorder="1" applyAlignment="1">
      <x:alignment horizontal="center"/>
    </x:xf>
    <x:xf numFmtId="0" fontId="18" fillId="0" borderId="0" xfId="0" applyFont="1" applyFill="1" applyAlignment="1"/>
    <x:xf numFmtId="164" fontId="13" fillId="0" borderId="12" xfId="48" applyNumberFormat="1" applyFont="1" applyFill="1" applyBorder="1"/>
    <x:xf numFmtId="10" fontId="13" fillId="0" borderId="0" xfId="0" applyNumberFormat="1" applyFont="1" applyAlignment="1">
      <x:alignment horizontal="right"/>
    </x:xf>
    <x:xf numFmtId="10" fontId="13" fillId="0" borderId="12" xfId="0" applyNumberFormat="1" applyFont="1" applyBorder="1" applyAlignment="1">
      <x:alignment horizontal="right"/>
    </x:xf>
    <x:xf numFmtId="10" fontId="13" fillId="0" borderId="0" xfId="47" applyNumberFormat="1" applyFont="1" applyFill="1"/>
    <x:xf numFmtId="10" fontId="13" fillId="0" borderId="0" xfId="47" applyNumberFormat="1" applyFont="1" applyAlignment="1">
      <x:alignment horizontal="center"/>
    </x:xf>
    <x:xf numFmtId="10" fontId="13" fillId="0" borderId="0" xfId="47" applyNumberFormat="1" applyFont="1" applyAlignment="1"/>
    <x:xf numFmtId="10" fontId="13" fillId="2" borderId="0" xfId="47" applyNumberFormat="1" applyFont="1" applyFill="1" applyAlignment="1"/>
    <x:xf numFmtId="10" fontId="13" fillId="0" borderId="12" xfId="47" applyNumberFormat="1" applyFont="1" applyBorder="1" applyAlignment="1"/>
    <x:xf numFmtId="0" fontId="68" fillId="0" borderId="0" xfId="0" applyFont="1"/>
    <x:xf numFmtId="37" fontId="22" fillId="2" borderId="0" xfId="0" applyNumberFormat="1" applyFont="1" applyFill="1" applyAlignment="1">
      <x:alignment horizontal="left" wrapText="1"/>
    </x:xf>
    <x:xf numFmtId="0" fontId="22" fillId="0" borderId="0" xfId="0" applyFont="1" applyAlignment="1">
      <x:alignment horizontal="left" wrapText="1"/>
    </x:xf>
    <x:xf numFmtId="37" fontId="22" fillId="9" borderId="0" xfId="0" applyNumberFormat="1" applyFont="1" applyFill="1" applyAlignment="1">
      <x:alignment horizontal="right" wrapText="1"/>
    </x:xf>
    <x:xf numFmtId="37" fontId="22" fillId="2" borderId="0" xfId="0" applyNumberFormat="1" applyFont="1" applyFill="1" applyAlignment="1">
      <x:alignment horizontal="right" wrapText="1"/>
    </x:xf>
    <x:xf numFmtId="37" fontId="22" fillId="0" borderId="0" xfId="0" applyNumberFormat="1" applyFont="1" applyAlignment="1">
      <x:alignment horizontal="right" wrapText="1"/>
    </x:xf>
    <x:xf numFmtId="0" fontId="22" fillId="0" borderId="0" xfId="0" applyFont="1" applyAlignment="1">
      <x:alignment horizontal="right" wrapText="1"/>
    </x:xf>
    <x:xf numFmtId="37" fontId="22" fillId="0" borderId="0" xfId="0" applyNumberFormat="1" applyFont="1" applyAlignment="1">
      <x:alignment horizontal="left" vertical="center" wrapText="1"/>
    </x:xf>
    <x:xf numFmtId="0" fontId="22" fillId="0" borderId="0" xfId="0" applyFont="1" applyAlignment="1">
      <x:alignment horizontal="left" vertical="center" wrapText="1"/>
    </x:xf>
    <x:xf numFmtId="37" fontId="22" fillId="0" borderId="0" xfId="0" applyNumberFormat="1" applyFont="1"/>
    <x:xf numFmtId="0" fontId="22" fillId="0" borderId="0" xfId="0" applyFont="1" applyFill="1"/>
    <x:xf numFmtId="0" fontId="22" fillId="2" borderId="0" xfId="0" applyFont="1" applyFill="1" applyAlignment="1">
      <x:alignment horizontal="left" vertical="center" wrapText="1"/>
    </x:xf>
    <x:xf numFmtId="37" fontId="22" fillId="0" borderId="0" xfId="0" applyNumberFormat="1" applyFont="1" applyAlignment="1">
      <x:alignment horizontal="left" wrapText="1"/>
    </x:xf>
    <x:xf numFmtId="41" fontId="22" fillId="0" borderId="0" xfId="0" applyNumberFormat="1" applyFont="1" applyAlignment="1">
      <x:alignment horizontal="right"/>
    </x:xf>
    <x:xf numFmtId="41" fontId="22" fillId="9" borderId="12" xfId="0" applyNumberFormat="1" applyFont="1" applyFill="1" applyBorder="1" applyAlignment="1">
      <x:alignment horizontal="right"/>
    </x:xf>
    <x:xf numFmtId="37" fontId="22" fillId="0" borderId="0" xfId="0" applyNumberFormat="1" applyFont="1" applyFill="1"/>
    <x:xf numFmtId="164" fontId="22" fillId="0" borderId="0" xfId="8" applyNumberFormat="1" applyFont="1" applyFill="1" applyAlignment="1">
      <x:alignment horizontal="right"/>
    </x:xf>
    <x:xf numFmtId="41" fontId="22" fillId="0" borderId="0" xfId="0" applyNumberFormat="1" applyFont="1" applyFill="1" applyBorder="1" applyAlignment="1">
      <x:alignment horizontal="right"/>
    </x:xf>
    <x:xf numFmtId="37" fontId="22" fillId="0" borderId="0" xfId="0" applyNumberFormat="1" applyFont="1" applyFill="1" applyAlignment="1">
      <x:alignment horizontal="right" wrapText="1"/>
    </x:xf>
    <x:xf numFmtId="0" fontId="22" fillId="0" borderId="0" xfId="0" applyFont="1" applyAlignment="1">
      <x:alignment horizontal="left"/>
    </x:xf>
    <x:xf numFmtId="164" fontId="36" fillId="0" borderId="0" xfId="8" applyNumberFormat="1" applyFont="1" applyAlignment="1"/>
    <x:xf numFmtId="164" fontId="7" fillId="0" borderId="0" xfId="8" applyNumberFormat="1" applyFont="1" applyFill="1" applyAlignment="1">
      <x:alignment wrapText="1"/>
    </x:xf>
    <x:xf numFmtId="164" fontId="7" fillId="0" borderId="0" xfId="142" applyNumberFormat="1" applyFont="1" applyFill="1" applyAlignment="1">
      <x:alignment wrapText="1"/>
    </x:xf>
    <x:xf numFmtId="166" fontId="7" fillId="0" borderId="0" xfId="61" applyNumberFormat="1" applyFont="1" applyFill="1"/>
    <x:xf numFmtId="164" fontId="7" fillId="0" borderId="0" xfId="8" applyNumberFormat="1" applyFont="1" applyFill="1" applyAlignment="1">
      <x:alignment vertical="center" wrapText="1"/>
    </x:xf>
    <x:xf numFmtId="164" fontId="7" fillId="0" borderId="0" xfId="8" applyNumberFormat="1" applyFont="1" applyFill="1" applyAlignment="1"/>
    <x:xf numFmtId="164" fontId="7" fillId="0" borderId="0" xfId="8" applyNumberFormat="1" applyFont="1" applyFill="1"/>
    <x:xf numFmtId="164" fontId="36" fillId="0" borderId="0" xfId="8" applyNumberFormat="1" applyFont="1" applyFill="1" applyBorder="1" applyAlignment="1"/>
    <x:xf numFmtId="164" fontId="37" fillId="0" borderId="0" xfId="8" applyNumberFormat="1" applyFont="1" applyAlignment="1">
      <x:alignment horizontal="center"/>
    </x:xf>
    <x:xf numFmtId="0" fontId="22" fillId="0" borderId="0" xfId="0" applyFont="1" applyFill="1" applyAlignment="1">
      <x:alignment horizontal="center"/>
    </x:xf>
    <x:xf numFmtId="164" fontId="22" fillId="0" borderId="0" xfId="8" applyNumberFormat="1" applyFont="1" applyAlignment="1"/>
    <x:xf numFmtId="0" fontId="22" fillId="0" borderId="0" xfId="0" applyFont="1" applyFill="1" applyAlignment="1">
      <x:alignment horizontal="left"/>
    </x:xf>
    <x:xf numFmtId="0" fontId="22" fillId="0" borderId="0" xfId="0" applyFont="1" applyAlignment="1"/>
    <x:xf numFmtId="0" fontId="22" fillId="0" borderId="0" xfId="0" applyFont="1" applyFill="1" applyAlignment="1"/>
    <x:xf numFmtId="164" fontId="22" fillId="0" borderId="0" xfId="8" applyNumberFormat="1" applyFont="1" applyFill="1" applyAlignment="1"/>
    <x:xf numFmtId="0" fontId="22" fillId="0" borderId="0" xfId="0" applyFont="1" applyAlignment="1">
      <x:alignment horizontal="left" vertical="center"/>
    </x:xf>
    <x:xf numFmtId="0" fontId="22" fillId="0" borderId="0" xfId="0" applyFont="1" applyFill="1" applyAlignment="1">
      <x:alignment horizontal="left" vertical="center" wrapText="1"/>
    </x:xf>
    <x:xf numFmtId="164" fontId="22" fillId="0" borderId="0" xfId="8" applyNumberFormat="1" applyFont="1" applyFill="1" applyAlignment="1">
      <x:alignment vertical="center" wrapText="1"/>
    </x:xf>
    <x:xf numFmtId="0" fontId="22" fillId="0" borderId="0" xfId="0" applyFont="1" applyFill="1" applyAlignment="1">
      <x:alignment vertical="top"/>
    </x:xf>
    <x:xf numFmtId="164" fontId="22" fillId="0" borderId="0" xfId="8" applyNumberFormat="1" applyFont="1" applyFill="1" applyBorder="1" applyAlignment="1"/>
    <x:xf numFmtId="0" fontId="7" fillId="0" borderId="0" xfId="0" applyFont="1" applyFill="1" applyAlignment="1">
      <x:alignment horizontal="center" vertical="center" wrapText="1"/>
    </x:xf>
    <x:xf numFmtId="164" fontId="22" fillId="0" borderId="0" xfId="8" applyNumberFormat="1" applyFont="1" applyBorder="1" applyAlignment="1"/>
    <x:xf numFmtId="0" fontId="22" fillId="0" borderId="0" xfId="158" applyFont="1" applyAlignment="1">
      <x:alignment horizontal="center"/>
    </x:xf>
    <x:xf numFmtId="0" fontId="22" fillId="0" borderId="0" xfId="158" applyFont="1"/>
    <x:xf numFmtId="164" fontId="22" fillId="0" borderId="0" xfId="159" applyNumberFormat="1" applyFont="1"/>
    <x:xf numFmtId="0" fontId="37" fillId="0" borderId="12" xfId="158" applyFont="1" applyBorder="1" applyAlignment="1">
      <x:alignment horizontal="center" wrapText="1"/>
    </x:xf>
    <x:xf numFmtId="0" fontId="37" fillId="0" borderId="0" xfId="158" applyFont="1" applyAlignment="1">
      <x:alignment horizontal="center" wrapText="1"/>
    </x:xf>
    <x:xf numFmtId="164" fontId="37" fillId="0" borderId="12" xfId="159" applyNumberFormat="1" applyFont="1" applyBorder="1" applyAlignment="1">
      <x:alignment horizontal="center" wrapText="1"/>
    </x:xf>
    <x:xf numFmtId="0" fontId="69" fillId="0" borderId="0" xfId="158" applyFont="1" applyAlignment="1">
      <x:alignment horizontal="left" wrapText="1"/>
    </x:xf>
    <x:xf numFmtId="164" fontId="37" fillId="0" borderId="0" xfId="159" applyNumberFormat="1" applyFont="1" applyBorder="1" applyAlignment="1">
      <x:alignment horizontal="center" wrapText="1"/>
    </x:xf>
    <x:xf numFmtId="0" fontId="22" fillId="0" borderId="0" xfId="158" applyFont="1" applyAlignment="1">
      <x:alignment horizontal="left" indent="1"/>
    </x:xf>
    <x:xf numFmtId="0" fontId="22" fillId="0" borderId="0" xfId="158" quotePrefix="1" applyFont="1" applyAlignment="1">
      <x:alignment horizontal="center"/>
    </x:xf>
    <x:xf numFmtId="0" fontId="22" fillId="0" borderId="18" xfId="158" applyFont="1" applyBorder="1"/>
    <x:xf numFmtId="164" fontId="22" fillId="0" borderId="18" xfId="159" applyNumberFormat="1" applyFont="1" applyBorder="1"/>
    <x:xf numFmtId="172" fontId="22" fillId="0" borderId="0" xfId="159" applyNumberFormat="1" applyFont="1"/>
    <x:xf numFmtId="164" fontId="22" fillId="0" borderId="0" xfId="159" applyNumberFormat="1" applyFont="1" applyBorder="1"/>
    <x:xf numFmtId="186" fontId="22" fillId="0" borderId="0" xfId="159" applyNumberFormat="1" applyFont="1"/>
    <x:xf numFmtId="172" fontId="22" fillId="0" borderId="0" xfId="159" quotePrefix="1" applyNumberFormat="1" applyFont="1"/>
    <x:xf numFmtId="0" fontId="69" fillId="0" borderId="0" xfId="158" applyFont="1"/>
    <x:xf numFmtId="0" fontId="7" fillId="0" borderId="22" xfId="14" applyBorder="1" applyAlignment="1">
      <x:alignment wrapText="1"/>
    </x:xf>
    <x:xf numFmtId="0" fontId="7" fillId="0" borderId="0" xfId="17" applyFont="1" applyFill="1"/>
    <x:xf numFmtId="0" fontId="37" fillId="0" borderId="31" xfId="14" applyFont="1" applyFill="1" applyBorder="1"/>
    <x:xf numFmtId="0" fontId="7" fillId="0" borderId="25" xfId="14" applyFill="1" applyBorder="1"/>
    <x:xf numFmtId="0" fontId="7" fillId="0" borderId="23" xfId="14" applyFill="1" applyBorder="1"/>
    <x:xf numFmtId="41" fontId="7" fillId="0" borderId="22" xfId="0" applyNumberFormat="1" applyFont="1" applyFill="1" applyBorder="1"/>
    <x:xf numFmtId="0" fontId="7" fillId="0" borderId="22" xfId="14" applyFill="1" applyBorder="1" applyAlignment="1">
      <x:alignment wrapText="1"/>
    </x:xf>
    <x:xf numFmtId="0" fontId="37" fillId="0" borderId="21" xfId="14" applyFont="1" applyFill="1" applyBorder="1"/>
    <x:xf numFmtId="0" fontId="45" fillId="0" borderId="0" xfId="0" applyFont="1"/>
    <x:xf numFmtId="0" fontId="36" fillId="0" borderId="0" xfId="0" applyFont="1" applyFill="1" applyBorder="1"/>
    <x:xf numFmtId="164" fontId="22" fillId="9" borderId="0" xfId="159" applyNumberFormat="1" applyFont="1" applyFill="1"/>
    <x:xf numFmtId="0" fontId="26" fillId="5" borderId="0" xfId="0" applyFont="1" applyFill="1"/>
    <x:xf numFmtId="0" fontId="26" fillId="5" borderId="0" xfId="0" applyFont="1" applyFill="1" applyAlignment="1"/>
    <x:xf numFmtId="0" fontId="6" fillId="5" borderId="0" xfId="0" applyNumberFormat="1" applyFont="1" applyFill="1" applyAlignment="1">
      <x:alignment horizontal="left"/>
    </x:xf>
    <x:xf numFmtId="0" fontId="6" fillId="5" borderId="0" xfId="0" applyNumberFormat="1" applyFont="1" applyFill="1" applyAlignment="1">
      <x:alignment horizontal="center"/>
    </x:xf>
    <x:xf numFmtId="0" fontId="7" fillId="0" borderId="0" xfId="33" applyFont="1"/>
    <x:xf numFmtId="0" fontId="7" fillId="0" borderId="0" xfId="27" applyNumberFormat="1" applyFont="1" applyFill="1" applyBorder="1" applyAlignment="1" applyProtection="1">
      <x:alignment horizontal="center"/>
      <x:protection locked="0"/>
    </x:xf>
    <x:xf numFmtId="168" fontId="7" fillId="0" borderId="0" xfId="27" applyFont="1" applyFill="1" applyBorder="1" applyAlignment="1"/>
    <x:xf numFmtId="0" fontId="7" fillId="0" borderId="0" xfId="27" applyNumberFormat="1" applyFont="1" applyFill="1" applyBorder="1"/>
    <x:xf numFmtId="49" fontId="7" fillId="0" borderId="0" xfId="27" applyNumberFormat="1" applyFont="1" applyFill="1" applyBorder="1"/>
    <x:xf numFmtId="164" fontId="7" fillId="0" borderId="0" xfId="8" applyNumberFormat="1" applyFont="1" applyFill="1" applyBorder="1"/>
    <x:xf numFmtId="3" fontId="7" fillId="0" borderId="0" xfId="27" applyNumberFormat="1" applyFont="1" applyFill="1" applyBorder="1"/>
    <x:xf numFmtId="0" fontId="7" fillId="0" borderId="0" xfId="27" applyNumberFormat="1" applyFont="1" applyFill="1" applyBorder="1" applyAlignment="1">
      <x:alignment horizontal="center"/>
    </x:xf>
    <x:xf numFmtId="49" fontId="7" fillId="0" borderId="0" xfId="27" applyNumberFormat="1" applyFont="1" applyFill="1" applyBorder="1" applyAlignment="1">
      <x:alignment horizontal="center"/>
    </x:xf>
    <x:xf numFmtId="3" fontId="7" fillId="0" borderId="0" xfId="27" applyNumberFormat="1" applyFont="1" applyFill="1" applyBorder="1" applyAlignment="1"/>
    <x:xf numFmtId="164" fontId="7" fillId="0" borderId="0" xfId="8" applyNumberFormat="1" applyFont="1" applyFill="1" applyBorder="1" applyAlignment="1"/>
    <x:xf numFmtId="0" fontId="7" fillId="0" borderId="0" xfId="27" applyNumberFormat="1" applyFont="1" applyFill="1" applyBorder="1" applyAlignment="1"/>
    <x:xf numFmtId="3" fontId="8" fillId="0" borderId="0" xfId="27" applyNumberFormat="1" applyFont="1" applyFill="1" applyBorder="1" applyAlignment="1">
      <x:alignment horizontal="center"/>
    </x:xf>
    <x:xf numFmtId="164" fontId="7" fillId="0" borderId="0" xfId="8" applyNumberFormat="1" applyFont="1" applyFill="1" applyBorder="1" applyAlignment="1">
      <x:alignment horizontal="center"/>
    </x:xf>
    <x:xf numFmtId="168" fontId="8" fillId="0" borderId="0" xfId="27" applyFont="1" applyFill="1" applyBorder="1" applyAlignment="1">
      <x:alignment horizontal="center"/>
    </x:xf>
    <x:xf numFmtId="0" fontId="8" fillId="0" borderId="0" xfId="27" applyNumberFormat="1" applyFont="1" applyFill="1" applyBorder="1" applyAlignment="1" applyProtection="1">
      <x:alignment horizontal="center"/>
      <x:protection locked="0"/>
    </x:xf>
    <x:xf numFmtId="0" fontId="8" fillId="0" borderId="0" xfId="27" applyNumberFormat="1" applyFont="1" applyFill="1" applyBorder="1" applyAlignment="1">
      <x:alignment horizontal="center"/>
    </x:xf>
    <x:xf numFmtId="0" fontId="8" fillId="0" borderId="0" xfId="27" applyNumberFormat="1" applyFont="1" applyFill="1" applyBorder="1" applyAlignment="1"/>
    <x:xf numFmtId="3" fontId="7" fillId="0" borderId="0" xfId="27" applyNumberFormat="1" applyFont="1" applyFill="1" applyBorder="1" applyAlignment="1">
      <x:alignment horizontal="center"/>
    </x:xf>
    <x:xf numFmtId="3" fontId="7" fillId="0" borderId="0" xfId="27" applyNumberFormat="1" applyFont="1" applyFill="1" applyBorder="1" applyAlignment="1">
      <x:alignment horizontal="left"/>
    </x:xf>
    <x:xf numFmtId="43" fontId="7" fillId="0" borderId="0" xfId="8" applyNumberFormat="1" applyFont="1" applyFill="1" applyBorder="1" applyAlignment="1"/>
    <x:xf numFmtId="43" fontId="39" fillId="0" borderId="0" xfId="8" applyNumberFormat="1" applyFont="1" applyFill="1" applyBorder="1" applyAlignment="1"/>
    <x:xf numFmtId="10" fontId="39" fillId="0" borderId="0" xfId="12" applyNumberFormat="1" applyFont="1" applyFill="1" applyBorder="1" applyAlignment="1"/>
    <x:xf numFmtId="10" fontId="8" fillId="0" borderId="0" xfId="27" applyNumberFormat="1" applyFont="1" applyFill="1" applyBorder="1" applyAlignment="1"/>
    <x:xf numFmtId="3" fontId="8" fillId="0" borderId="0" xfId="27" applyNumberFormat="1" applyFont="1" applyFill="1" applyBorder="1" applyAlignment="1"/>
    <x:xf numFmtId="179" fontId="8" fillId="0" borderId="0" xfId="27" applyNumberFormat="1" applyFont="1" applyFill="1" applyBorder="1" applyAlignment="1"/>
    <x:xf numFmtId="10" fontId="7" fillId="0" borderId="0" xfId="27" applyNumberFormat="1" applyFont="1" applyFill="1" applyBorder="1" applyAlignment="1"/>
    <x:xf numFmtId="168" fontId="7" fillId="0" borderId="0" xfId="27" applyFont="1" applyFill="1" applyBorder="1" applyAlignment="1">
      <x:alignment horizontal="center"/>
    </x:xf>
    <x:xf numFmtId="43" fontId="7" fillId="0" borderId="0" xfId="8" applyFont="1" applyFill="1" applyBorder="1" applyAlignment="1"/>
    <x:xf numFmtId="168" fontId="8" fillId="0" borderId="0" xfId="27" applyFont="1" applyFill="1" applyBorder="1" applyAlignment="1"/>
    <x:xf numFmtId="3" fontId="8" fillId="0" borderId="0" xfId="27" applyNumberFormat="1" applyFont="1" applyFill="1" applyBorder="1" applyAlignment="1">
      <x:alignment horizontal="left"/>
    </x:xf>
    <x:xf numFmtId="43" fontId="8" fillId="0" borderId="0" xfId="8" applyNumberFormat="1" applyFont="1" applyFill="1" applyBorder="1" applyAlignment="1"/>
    <x:xf numFmtId="10" fontId="8" fillId="0" borderId="0" xfId="12" applyNumberFormat="1" applyFont="1" applyFill="1" applyBorder="1" applyAlignment="1"/>
    <x:xf numFmtId="0" fontId="7" fillId="0" borderId="0" xfId="27" applyNumberFormat="1" applyFont="1" applyFill="1" applyBorder="1" applyAlignment="1">
      <x:alignment horizontal="fill"/>
    </x:xf>
    <x:xf numFmtId="168" fontId="3" fillId="0" borderId="0" xfId="27" applyFont="1" applyFill="1" applyBorder="1" applyAlignment="1"/>
    <x:xf numFmtId="3" fontId="3" fillId="0" borderId="0" xfId="27" applyNumberFormat="1" applyFont="1" applyFill="1" applyBorder="1" applyAlignment="1"/>
    <x:xf numFmtId="167" fontId="7" fillId="0" borderId="0" xfId="27" applyNumberFormat="1" applyFont="1" applyFill="1" applyBorder="1" applyAlignment="1">
      <x:alignment horizontal="left"/>
    </x:xf>
    <x:xf numFmtId="167" fontId="7" fillId="0" borderId="0" xfId="27" applyNumberFormat="1" applyFont="1" applyFill="1" applyBorder="1" applyAlignment="1">
      <x:alignment horizontal="center"/>
    </x:xf>
    <x:xf numFmtId="180" fontId="7" fillId="0" borderId="0" xfId="27" applyNumberFormat="1" applyFont="1" applyFill="1" applyBorder="1" applyAlignment="1"/>
    <x:xf numFmtId="0" fontId="3" fillId="0" borderId="0" xfId="27" applyNumberFormat="1" applyFont="1" applyFill="1" applyBorder="1"/>
    <x:xf numFmtId="49" fontId="7" fillId="0" borderId="0" xfId="27" applyNumberFormat="1" applyFont="1" applyFill="1" applyBorder="1" applyAlignment="1">
      <x:alignment horizontal="left"/>
    </x:xf>
    <x:xf numFmtId="0" fontId="7" fillId="0" borderId="0" xfId="27" applyNumberFormat="1" applyFont="1" applyFill="1" applyBorder="1" applyAlignment="1">
      <x:alignment horizontal="right"/>
    </x:xf>
    <x:xf numFmtId="0" fontId="7" fillId="0" borderId="0" xfId="28" applyNumberFormat="1" applyFont="1" applyFill="1" applyAlignment="1">
      <x:alignment horizontal="center"/>
    </x:xf>
    <x:xf numFmtId="178" fontId="8" fillId="0" borderId="0" xfId="27" applyNumberFormat="1" applyFont="1" applyFill="1" applyBorder="1" applyAlignment="1">
      <x:alignment horizontal="center"/>
    </x:xf>
    <x:xf numFmtId="178" fontId="8" fillId="0" borderId="0" xfId="27" quotePrefix="1" applyNumberFormat="1" applyFont="1" applyFill="1" applyBorder="1" applyAlignment="1">
      <x:alignment horizontal="center"/>
    </x:xf>
    <x:xf numFmtId="168" fontId="8" fillId="0" borderId="20" xfId="27" applyFont="1" applyFill="1" applyBorder="1" applyAlignment="1"/>
    <x:xf numFmtId="168" fontId="8" fillId="0" borderId="18" xfId="27" applyFont="1" applyBorder="1"/>
    <x:xf numFmtId="168" fontId="8" fillId="0" borderId="20" xfId="27" applyFont="1" applyBorder="1" applyAlignment="1">
      <x:alignment horizontal="center" wrapText="1"/>
    </x:xf>
    <x:xf numFmtId="0" fontId="8" fillId="0" borderId="20" xfId="27" applyNumberFormat="1" applyFont="1" applyFill="1" applyBorder="1" applyAlignment="1">
      <x:alignment horizontal="center" wrapText="1"/>
    </x:xf>
    <x:xf numFmtId="168" fontId="8" fillId="0" borderId="22" xfId="27" applyFont="1" applyFill="1" applyBorder="1" applyAlignment="1">
      <x:alignment horizontal="center" wrapText="1"/>
    </x:xf>
    <x:xf numFmtId="3" fontId="8" fillId="0" borderId="22" xfId="27" applyNumberFormat="1" applyFont="1" applyFill="1" applyBorder="1" applyAlignment="1">
      <x:alignment horizontal="center" wrapText="1"/>
    </x:xf>
    <x:xf numFmtId="0" fontId="7" fillId="0" borderId="20" xfId="27" applyNumberFormat="1" applyFont="1" applyFill="1" applyBorder="1"/>
    <x:xf numFmtId="0" fontId="7" fillId="0" borderId="20" xfId="27" applyNumberFormat="1" applyFont="1" applyFill="1" applyBorder="1" applyAlignment="1">
      <x:alignment horizontal="center"/>
    </x:xf>
    <x:xf numFmtId="0" fontId="7" fillId="0" borderId="22" xfId="27" applyNumberFormat="1" applyFont="1" applyFill="1" applyBorder="1" applyAlignment="1">
      <x:alignment horizontal="center"/>
    </x:xf>
    <x:xf numFmtId="0" fontId="7" fillId="0" borderId="22" xfId="27" applyNumberFormat="1" applyFont="1" applyFill="1" applyBorder="1" applyAlignment="1">
      <x:alignment horizontal="center" wrapText="1"/>
    </x:xf>
    <x:xf numFmtId="3" fontId="7" fillId="0" borderId="22" xfId="27" applyNumberFormat="1" applyFont="1" applyFill="1" applyBorder="1" applyAlignment="1">
      <x:alignment horizontal="center" wrapText="1"/>
    </x:xf>
    <x:xf numFmtId="3" fontId="7" fillId="0" borderId="20" xfId="27" applyNumberFormat="1" applyFont="1" applyFill="1" applyBorder="1" applyAlignment="1">
      <x:alignment horizontal="center"/>
    </x:xf>
    <x:xf numFmtId="0" fontId="7" fillId="0" borderId="26" xfId="27" applyNumberFormat="1" applyFont="1" applyFill="1" applyBorder="1"/>
    <x:xf numFmtId="0" fontId="7" fillId="0" borderId="28" xfId="27" applyNumberFormat="1" applyFont="1" applyFill="1" applyBorder="1"/>
    <x:xf numFmtId="3" fontId="7" fillId="0" borderId="26" xfId="27" applyNumberFormat="1" applyFont="1" applyFill="1" applyBorder="1" applyAlignment="1"/>
    <x:xf numFmtId="168" fontId="7" fillId="0" borderId="0" xfId="50" applyFont="1" applyFill="1" applyBorder="1" applyAlignment="1"/>
    <x:xf numFmtId="166" fontId="7" fillId="9" borderId="0" xfId="10" applyNumberFormat="1" applyFont="1" applyFill="1" applyBorder="1" applyAlignment="1"/>
    <x:xf numFmtId="164" fontId="7" fillId="0" borderId="26" xfId="8" applyNumberFormat="1" applyFont="1" applyFill="1" applyBorder="1" applyAlignment="1"/>
    <x:xf numFmtId="164" fontId="7" fillId="9" borderId="0" xfId="8" applyNumberFormat="1" applyFont="1" applyFill="1" applyBorder="1" applyAlignment="1"/>
    <x:xf numFmtId="164" fontId="7" fillId="9" borderId="30" xfId="8" applyNumberFormat="1" applyFont="1" applyFill="1" applyBorder="1" applyAlignment="1"/>
    <x:xf numFmtId="0" fontId="7" fillId="9" borderId="0" xfId="8" applyNumberFormat="1" applyFont="1" applyFill="1" applyBorder="1" applyAlignment="1">
      <x:alignment horizontal="left"/>
    </x:xf>
    <x:xf numFmtId="168" fontId="7" fillId="9" borderId="0" xfId="50" applyFont="1" applyFill="1" applyBorder="1" applyAlignment="1"/>
    <x:xf numFmtId="43" fontId="7" fillId="0" borderId="26" xfId="8" applyFont="1" applyFill="1" applyBorder="1" applyAlignment="1"/>
    <x:xf numFmtId="168" fontId="7" fillId="9" borderId="0" xfId="27" applyFont="1" applyFill="1" applyBorder="1" applyAlignment="1"/>
    <x:xf numFmtId="168" fontId="7" fillId="9" borderId="0" xfId="27" applyFont="1" applyFill="1" applyBorder="1" applyAlignment="1">
      <x:alignment horizontal="left"/>
    </x:xf>
    <x:xf numFmtId="166" fontId="12" fillId="9" borderId="0" xfId="10" applyNumberFormat="1" applyFont="1" applyFill="1" applyBorder="1" applyAlignment="1"/>
    <x:xf numFmtId="164" fontId="12" fillId="9" borderId="0" xfId="8" applyNumberFormat="1" applyFont="1" applyFill="1" applyBorder="1" applyAlignment="1"/>
    <x:xf numFmtId="168" fontId="7" fillId="0" borderId="30" xfId="27" applyFont="1" applyFill="1" applyBorder="1" applyAlignment="1"/>
    <x:xf numFmtId="168" fontId="7" fillId="0" borderId="12" xfId="27" applyFont="1" applyFill="1" applyBorder="1" applyAlignment="1"/>
    <x:xf numFmtId="168" fontId="7" fillId="9" borderId="12" xfId="27" applyFont="1" applyFill="1" applyBorder="1" applyAlignment="1"/>
    <x:xf numFmtId="168" fontId="7" fillId="0" borderId="24" xfId="27" applyFont="1" applyFill="1" applyBorder="1" applyAlignment="1"/>
    <x:xf numFmtId="164" fontId="7" fillId="0" borderId="24" xfId="8" applyNumberFormat="1" applyFont="1" applyFill="1" applyBorder="1" applyAlignment="1"/>
    <x:xf numFmtId="164" fontId="7" fillId="9" borderId="12" xfId="8" applyNumberFormat="1" applyFont="1" applyFill="1" applyBorder="1" applyAlignment="1"/>
    <x:xf numFmtId="164" fontId="71" fillId="9" borderId="31" xfId="8" applyNumberFormat="1" applyFont="1" applyFill="1" applyBorder="1" applyAlignment="1"/>
    <x:xf numFmtId="164" fontId="71" fillId="0" borderId="24" xfId="8" applyNumberFormat="1" applyFont="1" applyFill="1" applyBorder="1" applyAlignment="1"/>
    <x:xf numFmtId="168" fontId="7" fillId="0" borderId="0" xfId="27" applyFont="1" applyFill="1" applyBorder="1" applyAlignment="1">
      <x:alignment horizontal="center" vertical="top"/>
    </x:xf>
    <x:xf numFmtId="168" fontId="12" fillId="0" borderId="0" xfId="27" applyFont="1" applyFill="1" applyBorder="1" applyAlignment="1"/>
    <x:xf numFmtId="168" fontId="7" fillId="0" borderId="0" xfId="35" applyFont="1" applyFill="1" applyAlignment="1"/>
    <x:xf numFmtId="168" fontId="9" fillId="0" borderId="0" xfId="27" applyFont="1" applyFill="1" applyBorder="1" applyAlignment="1"/>
    <x:xf numFmtId="0" fontId="7" fillId="0" borderId="0" xfId="27" applyNumberFormat="1" applyFont="1" applyFill="1" applyBorder="1" applyProtection="1">
      <x:protection locked="0"/>
    </x:xf>
    <x:xf numFmtId="164" fontId="72" fillId="0" borderId="0" xfId="8" applyNumberFormat="1" applyFont="1" applyFill="1" applyBorder="1"/>
    <x:xf numFmtId="0" fontId="72" fillId="0" borderId="0" xfId="27" applyNumberFormat="1" applyFont="1" applyFill="1" applyBorder="1" applyAlignment="1">
      <x:alignment horizontal="center"/>
    </x:xf>
    <x:xf numFmtId="0" fontId="72" fillId="0" borderId="0" xfId="27" applyNumberFormat="1" applyFont="1" applyFill="1" applyBorder="1"/>
    <x:xf numFmtId="0" fontId="13" fillId="0" borderId="0" xfId="28" applyNumberFormat="1" applyFont="1" applyFill="1" applyAlignment="1">
      <x:alignment horizontal="center"/>
    </x:xf>
    <x:xf numFmtId="168" fontId="7" fillId="0" borderId="0" xfId="35" applyFont="1" applyFill="1"/>
    <x:xf numFmtId="168" fontId="7" fillId="0" borderId="0" xfId="35" applyFont="1" applyFill="1" applyAlignment="1">
      <x:alignment horizontal="center"/>
    </x:xf>
    <x:xf numFmtId="168" fontId="7" fillId="0" borderId="28" xfId="35" applyFont="1" applyFill="1" applyBorder="1"/>
    <x:xf numFmtId="168" fontId="7" fillId="0" borderId="32" xfId="35" applyFont="1" applyFill="1" applyBorder="1" applyAlignment="1">
      <x:alignment horizontal="center"/>
    </x:xf>
    <x:xf numFmtId="168" fontId="7" fillId="0" borderId="18" xfId="35" applyFont="1" applyFill="1" applyBorder="1"/>
    <x:xf numFmtId="168" fontId="7" fillId="0" borderId="29" xfId="35" applyFont="1" applyFill="1" applyBorder="1"/>
    <x:xf numFmtId="168" fontId="7" fillId="0" borderId="31" xfId="35" applyFont="1" applyFill="1" applyBorder="1" applyAlignment="1"/>
    <x:xf numFmtId="168" fontId="7" fillId="0" borderId="24" xfId="35" applyFont="1" applyFill="1" applyBorder="1" applyAlignment="1">
      <x:alignment horizontal="center"/>
    </x:xf>
    <x:xf numFmtId="168" fontId="7" fillId="0" borderId="12" xfId="35" applyFont="1" applyFill="1" applyBorder="1" applyAlignment="1"/>
    <x:xf numFmtId="168" fontId="7" fillId="0" borderId="25" xfId="35" applyFont="1" applyFill="1" applyBorder="1" applyAlignment="1"/>
    <x:xf numFmtId="168" fontId="7" fillId="0" borderId="32" xfId="35" applyFont="1" applyFill="1" applyBorder="1"/>
    <x:xf numFmtId="164" fontId="7" fillId="9" borderId="0" xfId="8" applyNumberFormat="1" applyFont="1" applyFill="1" applyBorder="1"/>
    <x:xf numFmtId="168" fontId="7" fillId="0" borderId="26" xfId="35" applyFont="1" applyFill="1" applyBorder="1"/>
    <x:xf numFmtId="168" fontId="7" fillId="0" borderId="22" xfId="35" applyFont="1" applyFill="1" applyBorder="1" applyAlignment="1">
      <x:alignment horizontal="center"/>
    </x:xf>
    <x:xf numFmtId="168" fontId="7" fillId="0" borderId="26" xfId="35" applyFont="1" applyFill="1" applyBorder="1" applyAlignment="1">
      <x:alignment horizontal="center"/>
    </x:xf>
    <x:xf numFmtId="168" fontId="7" fillId="0" borderId="0" xfId="35" applyFont="1" applyFill="1" applyBorder="1" applyAlignment="1">
      <x:alignment horizontal="center"/>
    </x:xf>
    <x:xf numFmtId="168" fontId="7" fillId="0" borderId="28" xfId="35" applyFont="1" applyFill="1" applyBorder="1" applyAlignment="1">
      <x:alignment horizontal="center"/>
    </x:xf>
    <x:xf numFmtId="168" fontId="7" fillId="0" borderId="30" xfId="35" applyFont="1" applyFill="1" applyBorder="1" applyAlignment="1">
      <x:alignment horizontal="center"/>
    </x:xf>
    <x:xf numFmtId="168" fontId="7" fillId="0" borderId="24" xfId="27" applyFont="1" applyFill="1" applyBorder="1" applyAlignment="1">
      <x:alignment horizontal="center"/>
    </x:xf>
    <x:xf numFmtId="168" fontId="7" fillId="0" borderId="32" xfId="35" applyFont="1" applyBorder="1"/>
    <x:xf numFmtId="164" fontId="7" fillId="9" borderId="26" xfId="8" applyNumberFormat="1" applyFont="1" applyFill="1" applyBorder="1"/>
    <x:xf numFmtId="43" fontId="7" fillId="9" borderId="29" xfId="8" applyNumberFormat="1" applyFont="1" applyFill="1" applyBorder="1"/>
    <x:xf numFmtId="164" fontId="7" fillId="9" borderId="32" xfId="8" applyNumberFormat="1" applyFont="1" applyFill="1" applyBorder="1" applyAlignment="1">
      <x:alignment horizontal="center"/>
    </x:xf>
    <x:xf numFmtId="164" fontId="7" fillId="9" borderId="27" xfId="8" applyNumberFormat="1" applyFont="1" applyFill="1" applyBorder="1" applyAlignment="1">
      <x:alignment horizontal="center"/>
    </x:xf>
    <x:xf numFmtId="164" fontId="7" fillId="9" borderId="26" xfId="8" applyNumberFormat="1" applyFont="1" applyFill="1" applyBorder="1" applyAlignment="1">
      <x:alignment horizontal="center"/>
    </x:xf>
    <x:xf numFmtId="168" fontId="7" fillId="9" borderId="26" xfId="50" applyFont="1" applyFill="1" applyBorder="1"/>
    <x:xf numFmtId="43" fontId="7" fillId="9" borderId="27" xfId="8" applyFont="1" applyFill="1" applyBorder="1"/>
    <x:xf numFmtId="168" fontId="7" fillId="9" borderId="26" xfId="50" applyFont="1" applyFill="1" applyBorder="1" applyAlignment="1"/>
    <x:xf numFmtId="43" fontId="7" fillId="9" borderId="26" xfId="8" applyFont="1" applyFill="1" applyBorder="1"/>
    <x:xf numFmtId="168" fontId="7" fillId="9" borderId="26" xfId="35" applyFont="1" applyFill="1" applyBorder="1"/>
    <x:xf numFmtId="43" fontId="7" fillId="9" borderId="0" xfId="8" applyFont="1" applyFill="1" applyBorder="1"/>
    <x:xf numFmtId="43" fontId="7" fillId="9" borderId="26" xfId="8" applyFont="1" applyFill="1" applyBorder="1" applyAlignment="1">
      <x:alignment horizontal="center"/>
    </x:xf>
    <x:xf numFmtId="168" fontId="7" fillId="0" borderId="24" xfId="35" applyFont="1" applyFill="1" applyBorder="1"/>
    <x:xf numFmtId="168" fontId="7" fillId="0" borderId="12" xfId="35" applyFont="1" applyFill="1" applyBorder="1"/>
    <x:xf numFmtId="166" fontId="7" fillId="0" borderId="24" xfId="10" applyNumberFormat="1" applyFont="1" applyFill="1" applyBorder="1"/>
    <x:xf numFmtId="10" fontId="7" fillId="0" borderId="25" xfId="12" applyNumberFormat="1" applyFont="1" applyFill="1" applyBorder="1"/>
    <x:xf numFmtId="168" fontId="7" fillId="0" borderId="25" xfId="35" applyFont="1" applyFill="1" applyBorder="1"/>
    <x:xf numFmtId="43" fontId="7" fillId="0" borderId="0" xfId="8" applyNumberFormat="1" applyFont="1" applyFill="1"/>
    <x:xf numFmtId="43" fontId="7" fillId="0" borderId="0" xfId="8" applyFont="1" applyFill="1"/>
    <x:xf numFmtId="172" fontId="7" fillId="0" borderId="0" xfId="8" applyNumberFormat="1" applyFont="1" applyFill="1"/>
    <x:xf numFmtId="168" fontId="7" fillId="0" borderId="0" xfId="35" applyNumberFormat="1" applyFont="1" applyFill="1" applyBorder="1" applyAlignment="1" applyProtection="1"/>
    <x:xf numFmtId="43" fontId="7" fillId="0" borderId="0" xfId="8" applyFont="1" applyFill="1" applyAlignment="1"/>
    <x:xf numFmtId="0" fontId="8" fillId="0" borderId="0" xfId="8" applyNumberFormat="1" applyFont="1" applyFill="1" applyBorder="1" applyAlignment="1">
      <x:alignment horizontal="left"/>
    </x:xf>
    <x:xf numFmtId="168" fontId="7" fillId="0" borderId="12" xfId="27" applyFont="1" applyFill="1" applyBorder="1" applyAlignment="1">
      <x:alignment horizontal="center"/>
    </x:xf>
    <x:xf numFmtId="168" fontId="7" fillId="0" borderId="0" xfId="27" applyFont="1" applyFill="1" applyAlignment="1">
      <x:alignment horizontal="center"/>
    </x:xf>
    <x:xf numFmtId="168" fontId="7" fillId="0" borderId="28" xfId="27" applyFont="1" applyFill="1" applyBorder="1" applyAlignment="1">
      <x:alignment horizontal="center"/>
    </x:xf>
    <x:xf numFmtId="168" fontId="7" fillId="0" borderId="32" xfId="27" applyFont="1" applyFill="1" applyBorder="1" applyAlignment="1">
      <x:alignment horizontal="center"/>
    </x:xf>
    <x:xf numFmtId="168" fontId="7" fillId="0" borderId="30" xfId="27" applyFont="1" applyFill="1" applyBorder="1" applyAlignment="1">
      <x:alignment horizontal="center"/>
    </x:xf>
    <x:xf numFmtId="168" fontId="7" fillId="0" borderId="26" xfId="27" applyFont="1" applyFill="1" applyBorder="1" applyAlignment="1">
      <x:alignment horizontal="center"/>
    </x:xf>
    <x:xf numFmtId="43" fontId="7" fillId="9" borderId="30" xfId="8" applyFont="1" applyFill="1" applyBorder="1" applyAlignment="1">
      <x:alignment horizontal="center"/>
    </x:xf>
    <x:xf numFmtId="164" fontId="7" fillId="9" borderId="26" xfId="8" applyNumberFormat="1" applyFont="1" applyFill="1" applyBorder="1" applyAlignment="1"/>
    <x:xf numFmtId="168" fontId="7" fillId="0" borderId="31" xfId="27" applyFont="1" applyFill="1" applyBorder="1" applyAlignment="1">
      <x:alignment horizontal="center"/>
    </x:xf>
    <x:xf numFmtId="0" fontId="7" fillId="0" borderId="0" xfId="5" applyFont="1"/>
    <x:xf numFmtId="0" fontId="7" fillId="0" borderId="0" xfId="35" applyNumberFormat="1" applyFont="1" applyFill="1" applyAlignment="1">
      <x:alignment horizontal="center" vertical="top"/>
    </x:xf>
    <x:xf numFmtId="0" fontId="7" fillId="0" borderId="0" xfId="5" applyFont="1" applyFill="1" applyAlignment="1">
      <x:alignment horizontal="left"/>
    </x:xf>
    <x:xf numFmtId="0" fontId="7" fillId="0" borderId="0" xfId="5" applyFont="1" applyFill="1"/>
    <x:xf numFmtId="0" fontId="7" fillId="0" borderId="0" xfId="3" applyFont="1" applyBorder="1" applyAlignment="1">
      <x:alignment horizontal="center"/>
    </x:xf>
    <x:xf numFmtId="0" fontId="7" fillId="0" borderId="0" xfId="5" applyFont="1" applyAlignment="1">
      <x:alignment horizontal="left"/>
    </x:xf>
    <x:xf numFmtId="164" fontId="7" fillId="2" borderId="0" xfId="8" applyNumberFormat="1" applyFont="1" applyFill="1"/>
    <x:xf numFmtId="164" fontId="7" fillId="0" borderId="0" xfId="9" applyNumberFormat="1" applyFont="1"/>
    <x:xf numFmtId="164" fontId="7" fillId="0" borderId="0" xfId="10" applyNumberFormat="1" applyFont="1" applyFill="1"/>
    <x:xf numFmtId="0" fontId="7" fillId="0" borderId="0" xfId="0" applyFont="1" applyFill="1" applyAlignment="1">
      <x:alignment horizontal="right"/>
    </x:xf>
    <x:xf numFmtId="0" fontId="8" fillId="0" borderId="0" xfId="0" applyFont="1" applyFill="1" applyAlignment="1"/>
    <x:xf numFmtId="0" fontId="7" fillId="0" borderId="0" xfId="0" applyFont="1" applyFill="1" applyBorder="1" applyAlignment="1"/>
    <x:xf numFmtId="0" fontId="7" fillId="0" borderId="0" xfId="0" applyFont="1" applyFill="1" applyBorder="1"/>
    <x:xf numFmtId="166" fontId="7" fillId="0" borderId="0" xfId="10" applyNumberFormat="1" applyFont="1" applyFill="1" applyBorder="1"/>
    <x:xf numFmtId="0" fontId="7" fillId="0" borderId="28" xfId="0" applyFont="1" applyFill="1" applyBorder="1" applyAlignment="1">
      <x:alignment horizontal="center"/>
    </x:xf>
    <x:xf numFmtId="0" fontId="7" fillId="0" borderId="18" xfId="0" applyFont="1" applyFill="1" applyBorder="1" applyAlignment="1">
      <x:alignment horizontal="center"/>
    </x:xf>
    <x:xf numFmtId="0" fontId="7" fillId="0" borderId="29" xfId="0" applyFont="1" applyFill="1" applyBorder="1" applyAlignment="1">
      <x:alignment horizontal="center"/>
    </x:xf>
    <x:xf numFmtId="0" fontId="7" fillId="0" borderId="30" xfId="0" applyFont="1" applyFill="1" applyBorder="1"/>
    <x:xf numFmtId="168" fontId="7" fillId="0" borderId="27" xfId="27" applyFont="1" applyFill="1" applyBorder="1" applyAlignment="1"/>
    <x:xf numFmtId="0" fontId="7" fillId="0" borderId="30" xfId="0" applyFont="1" applyFill="1" applyBorder="1" applyAlignment="1">
      <x:alignment horizontal="center"/>
    </x:xf>
    <x:xf numFmtId="0" fontId="7" fillId="0" borderId="27" xfId="0" applyFont="1" applyFill="1" applyBorder="1" applyAlignment="1">
      <x:alignment horizontal="center"/>
    </x:xf>
    <x:xf numFmtId="168" fontId="7" fillId="0" borderId="0" xfId="27" applyFont="1" applyFill="1" applyBorder="1" applyAlignment="1">
      <x:alignment horizontal="center" wrapText="1"/>
    </x:xf>
    <x:xf numFmtId="0" fontId="7" fillId="0" borderId="0" xfId="0" applyFont="1" applyFill="1" applyBorder="1" applyAlignment="1">
      <x:alignment horizontal="center" wrapText="1"/>
    </x:xf>
    <x:xf numFmtId="168" fontId="7" fillId="0" borderId="27" xfId="27" applyFont="1" applyFill="1" applyBorder="1" applyAlignment="1">
      <x:alignment horizontal="center"/>
    </x:xf>
    <x:xf numFmtId="0" fontId="7" fillId="0" borderId="27" xfId="0" applyFont="1" applyFill="1" applyBorder="1" applyAlignment="1">
      <x:alignment horizontal="center" wrapText="1"/>
    </x:xf>
    <x:xf numFmtId="172" fontId="7" fillId="0" borderId="0" xfId="8" applyNumberFormat="1" applyFont="1" applyFill="1" applyBorder="1"/>
    <x:xf numFmtId="164" fontId="7" fillId="0" borderId="27" xfId="48" applyNumberFormat="1" applyFont="1" applyFill="1" applyBorder="1"/>
    <x:xf numFmtId="43" fontId="7" fillId="0" borderId="0" xfId="8" applyFont="1" applyFill="1" applyBorder="1"/>
    <x:xf numFmtId="43" fontId="7" fillId="0" borderId="0" xfId="8" applyFont="1" applyFill="1" applyBorder="1" applyAlignment="1">
      <x:alignment horizontal="center"/>
    </x:xf>
    <x:xf numFmtId="0" fontId="7" fillId="9" borderId="30" xfId="0" applyFont="1" applyFill="1" applyBorder="1"/>
    <x:xf numFmtId="181" fontId="7" fillId="0" borderId="0" xfId="8" applyNumberFormat="1" applyFont="1" applyFill="1" applyBorder="1" applyAlignment="1"/>
    <x:xf numFmtId="43" fontId="7" fillId="0" borderId="27" xfId="8" applyFont="1" applyFill="1" applyBorder="1"/>
    <x:xf numFmtId="0" fontId="7" fillId="9" borderId="0" xfId="0" applyFont="1" applyFill="1" applyBorder="1"/>
    <x:xf numFmtId="0" fontId="7" fillId="0" borderId="24" xfId="0" applyFont="1" applyFill="1" applyBorder="1"/>
    <x:xf numFmtId="0" fontId="7" fillId="0" borderId="12" xfId="0" applyFont="1" applyFill="1" applyBorder="1"/>
    <x:xf numFmtId="164" fontId="7" fillId="0" borderId="12" xfId="8" applyNumberFormat="1" applyFont="1" applyFill="1" applyBorder="1"/>
    <x:xf numFmtId="43" fontId="7" fillId="0" borderId="12" xfId="8" applyFont="1" applyFill="1" applyBorder="1"/>
    <x:xf numFmtId="164" fontId="7" fillId="0" borderId="25" xfId="8" applyNumberFormat="1" applyFont="1" applyFill="1" applyBorder="1"/>
    <x:xf numFmtId="10" fontId="7" fillId="0" borderId="0" xfId="12" applyNumberFormat="1" applyFont="1" applyFill="1" applyBorder="1"/>
    <x:xf numFmtId="0" fontId="7" fillId="0" borderId="0" xfId="154" applyFont="1" applyAlignment="1">
      <x:alignment horizontal="left"/>
    </x:xf>
    <x:xf numFmtId="165" fontId="7" fillId="0" borderId="0" xfId="2" applyNumberFormat="1" applyFont="1"/>
    <x:xf numFmtId="164" fontId="22" fillId="2" borderId="0" xfId="48" applyNumberFormat="1" applyFont="1" applyFill="1"/>
    <x:xf numFmtId="164" fontId="22" fillId="0" borderId="0" xfId="48" applyNumberFormat="1" applyFont="1"/>
    <x:xf numFmtId="0" fontId="22" fillId="2" borderId="0" xfId="0" applyFont="1" applyFill="1"/>
    <x:xf numFmtId="0" fontId="75" fillId="0" borderId="0" xfId="25" applyNumberFormat="1" applyFont="1" applyFill="1" applyAlignment="1">
      <x:alignment horizontal="center"/>
    </x:xf>
    <x:xf numFmtId="168" fontId="7" fillId="0" borderId="0" xfId="25" applyFont="1" applyFill="1" applyAlignment="1"/>
    <x:xf numFmtId="0" fontId="7" fillId="0" borderId="0" xfId="26" applyFont="1" applyFill="1"/>
    <x:xf numFmtId="0" fontId="7" fillId="0" borderId="0" xfId="25" applyNumberFormat="1" applyFont="1" applyFill="1" applyAlignment="1">
      <x:alignment horizontal="center"/>
    </x:xf>
    <x:xf numFmtId="168" fontId="7" fillId="0" borderId="0" xfId="25" applyFont="1" applyFill="1" applyAlignment="1">
      <x:alignment horizontal="right"/>
    </x:xf>
    <x:xf numFmtId="0" fontId="8" fillId="0" borderId="0" xfId="26" applyFont="1" applyFill="1" applyAlignment="1">
      <x:alignment horizontal="center"/>
    </x:xf>
    <x:xf numFmtId="41" fontId="7" fillId="0" borderId="0" xfId="26" applyNumberFormat="1" applyFont="1" applyFill="1"/>
    <x:xf numFmtId="0" fontId="8" fillId="0" borderId="0" xfId="26" applyFont="1" applyFill="1"/>
    <x:xf numFmtId="0" fontId="8" fillId="0" borderId="0" xfId="26" applyFont="1" applyFill="1" applyAlignment="1">
      <x:alignment horizontal="centerContinuous"/>
    </x:xf>
    <x:xf numFmtId="0" fontId="8" fillId="0" borderId="0" xfId="26" applyFont="1" applyAlignment="1">
      <x:alignment horizontal="center" wrapText="1"/>
    </x:xf>
    <x:xf numFmtId="0" fontId="7" fillId="0" borderId="0" xfId="25" applyNumberFormat="1" applyFont="1" applyFill="1" applyAlignment="1">
      <x:alignment horizontal="center" wrapText="1"/>
    </x:xf>
    <x:xf numFmtId="0" fontId="8" fillId="0" borderId="0" xfId="26" applyFont="1" applyFill="1" applyAlignment="1">
      <x:alignment horizontal="center" wrapText="1"/>
    </x:xf>
    <x:xf numFmtId="168" fontId="8" fillId="0" borderId="0" xfId="25" applyFont="1" applyFill="1" applyAlignment="1">
      <x:alignment horizontal="center" wrapText="1"/>
    </x:xf>
    <x:xf numFmtId="168" fontId="7" fillId="0" borderId="0" xfId="25" applyFont="1" applyFill="1" applyAlignment="1">
      <x:alignment wrapText="1"/>
    </x:xf>
    <x:xf numFmtId="168" fontId="75" fillId="0" borderId="0" xfId="25" applyFont="1" applyFill="1" applyAlignment="1"/>
    <x:xf numFmtId="0" fontId="7" fillId="0" borderId="0" xfId="30" applyFont="1" applyFill="1" applyAlignment="1">
      <x:alignment horizontal="left" wrapText="1"/>
    </x:xf>
    <x:xf numFmtId="0" fontId="7" fillId="0" borderId="0" xfId="26" applyFont="1" applyFill="1" applyAlignment="1">
      <x:alignment horizontal="center"/>
    </x:xf>
    <x:xf numFmtId="37" fontId="7" fillId="0" borderId="0" xfId="8" applyNumberFormat="1" applyFont="1" applyFill="1" applyAlignment="1">
      <x:alignment horizontal="center"/>
    </x:xf>
    <x:xf numFmtId="0" fontId="7" fillId="0" borderId="0" xfId="26" quotePrefix="1" applyFont="1" applyFill="1" applyAlignment="1">
      <x:alignment horizontal="left"/>
    </x:xf>
    <x:xf numFmtId="41" fontId="7" fillId="9" borderId="0" xfId="26" applyNumberFormat="1" applyFont="1" applyFill="1"/>
    <x:xf numFmtId="164" fontId="7" fillId="9" borderId="0" xfId="26" applyNumberFormat="1" applyFont="1" applyFill="1"/>
    <x:xf numFmtId="0" fontId="7" fillId="0" borderId="0" xfId="26" applyFont="1" applyFill="1" applyAlignment="1">
      <x:alignment horizontal="right"/>
    </x:xf>
    <x:xf numFmtId="164" fontId="7" fillId="0" borderId="19" xfId="8" applyNumberFormat="1" applyFont="1" applyFill="1" applyBorder="1"/>
    <x:xf numFmtId="37" fontId="7" fillId="0" borderId="0" xfId="26" applyNumberFormat="1" applyFont="1" applyFill="1"/>
    <x:xf numFmtId="168" fontId="7" fillId="0" borderId="0" xfId="32" applyFont="1" applyFill="1" applyAlignment="1"/>
    <x:xf numFmtId="0" fontId="7" fillId="0" borderId="0" xfId="55" applyNumberFormat="1" applyFont="1" applyFill="1" applyAlignment="1">
      <x:alignment horizontal="center"/>
    </x:xf>
    <x:xf numFmtId="168" fontId="7" fillId="0" borderId="0" xfId="55" applyFont="1" applyFill="1" applyAlignment="1"/>
    <x:xf numFmtId="43" fontId="7" fillId="0" borderId="0" xfId="26" applyNumberFormat="1" applyFont="1" applyFill="1" applyAlignment="1">
      <x:alignment horizontal="center"/>
    </x:xf>
    <x:xf numFmtId="3" fontId="7" fillId="0" borderId="0" xfId="31" applyNumberFormat="1" applyFont="1" applyFill="1" applyAlignment="1">
      <x:alignment horizontal="center" wrapText="1"/>
    </x:xf>
    <x:xf numFmtId="0" fontId="75" fillId="0" borderId="0" xfId="55" applyNumberFormat="1" applyFont="1" applyFill="1" applyAlignment="1">
      <x:alignment horizontal="center"/>
    </x:xf>
    <x:xf numFmtId="0" fontId="7" fillId="0" borderId="0" xfId="55" applyNumberFormat="1" applyFont="1" applyFill="1" applyAlignment="1">
      <x:alignment horizontal="center" wrapText="1"/>
    </x:xf>
    <x:xf numFmtId="168" fontId="8" fillId="0" borderId="0" xfId="55" applyFont="1" applyFill="1" applyAlignment="1">
      <x:alignment horizontal="center" wrapText="1"/>
    </x:xf>
    <x:xf numFmtId="0" fontId="7" fillId="0" borderId="0" xfId="56" applyFont="1" applyFill="1" applyAlignment="1">
      <x:alignment horizontal="left" wrapText="1"/>
    </x:xf>
    <x:xf numFmtId="168" fontId="7" fillId="0" borderId="0" xfId="25" applyFont="1"/>
    <x:xf numFmtId="168" fontId="7" fillId="0" borderId="0" xfId="55" applyFont="1" applyFill="1" applyAlignment="1">
      <x:alignment wrapText="1"/>
    </x:xf>
    <x:xf numFmtId="168" fontId="75" fillId="0" borderId="0" xfId="55" applyFont="1" applyFill="1" applyAlignment="1"/>
    <x:xf numFmtId="164" fontId="7" fillId="9" borderId="0" xfId="8" applyNumberFormat="1" applyFont="1" applyFill="1"/>
    <x:xf numFmtId="0" fontId="7" fillId="0" borderId="0" xfId="26" applyFont="1" applyFill="1" applyAlignment="1">
      <x:alignment horizontal="left"/>
    </x:xf>
    <x:xf numFmtId="164" fontId="7" fillId="0" borderId="20" xfId="8" applyNumberFormat="1" applyFont="1" applyFill="1" applyBorder="1"/>
    <x:xf numFmtId="0" fontId="8" fillId="0" borderId="0" xfId="26" applyFont="1" applyFill="1" applyAlignment="1">
      <x:alignment horizontal="centerContinuous" wrapText="1"/>
    </x:xf>
    <x:xf numFmtId="0" fontId="8" fillId="0" borderId="0" xfId="29" applyFont="1" applyFill="1" applyBorder="1" applyAlignment="1">
      <x:alignment horizontal="center" wrapText="1"/>
    </x:xf>
    <x:xf numFmtId="168" fontId="8" fillId="0" borderId="0" xfId="25" applyFont="1" applyFill="1" applyAlignment="1">
      <x:alignment horizontal="center"/>
    </x:xf>
    <x:xf numFmtId="37" fontId="7" fillId="0" borderId="0" xfId="8" applyNumberFormat="1" applyFont="1" applyFill="1" applyAlignment="1">
      <x:alignment horizontal="center" wrapText="1"/>
    </x:xf>
    <x:xf numFmtId="0" fontId="7" fillId="0" borderId="0" xfId="29" applyFont="1" applyFill="1" applyBorder="1" applyAlignment="1">
      <x:alignment horizontal="center" wrapText="1"/>
    </x:xf>
    <x:xf numFmtId="0" fontId="7" fillId="0" borderId="0" xfId="26" applyFont="1" applyFill="1" applyAlignment="1">
      <x:alignment horizontal="center" wrapText="1"/>
    </x:xf>
    <x:xf numFmtId="41" fontId="12" fillId="10" borderId="0" xfId="26" applyNumberFormat="1" applyFont="1" applyFill="1"/>
    <x:xf numFmtId="43" fontId="7" fillId="0" borderId="19" xfId="8" applyFont="1" applyFill="1" applyBorder="1"/>
    <x:xf numFmtId="168" fontId="7" fillId="0" borderId="0" xfId="25" applyFont="1" applyFill="1" applyAlignment="1">
      <x:alignment horizontal="center"/>
    </x:xf>
    <x:xf numFmtId="0" fontId="71" fillId="0" borderId="0" xfId="25" applyNumberFormat="1" applyFont="1" applyFill="1" applyAlignment="1">
      <x:alignment horizontal="center"/>
    </x:xf>
    <x:xf numFmtId="168" fontId="71" fillId="0" borderId="0" xfId="25" applyFont="1" applyFill="1" applyAlignment="1">
      <x:alignment horizontal="center"/>
    </x:xf>
    <x:xf numFmtId="44" fontId="71" fillId="0" borderId="0" xfId="25" applyNumberFormat="1" applyFont="1" applyFill="1" applyBorder="1" applyAlignment="1"/>
    <x:xf numFmtId="168" fontId="7" fillId="0" borderId="0" xfId="25" applyFont="1" applyFill="1" applyAlignment="1">
      <x:alignment vertical="center" wrapText="1"/>
    </x:xf>
    <x:xf numFmtId="168" fontId="7" fillId="0" borderId="0" xfId="25" applyFont="1" applyFill="1" applyAlignment="1">
      <x:alignment horizontal="left" vertical="center"/>
    </x:xf>
    <x:xf numFmtId="168" fontId="7" fillId="0" borderId="0" xfId="25" applyFont="1" applyFill="1" applyAlignment="1">
      <x:alignment horizontal="left" vertical="center" wrapText="1"/>
    </x:xf>
    <x:xf numFmtId="0" fontId="7" fillId="0" borderId="0" xfId="25" applyNumberFormat="1" applyFont="1" applyFill="1" applyBorder="1" applyAlignment="1">
      <x:alignment vertical="top"/>
    </x:xf>
    <x:xf numFmtId="0" fontId="7" fillId="0" borderId="0" xfId="25" applyNumberFormat="1" applyFont="1" applyAlignment="1">
      <x:alignment horizontal="center"/>
    </x:xf>
    <x:xf numFmtId="0" fontId="8" fillId="0" borderId="0" xfId="26" quotePrefix="1" applyFont="1" applyFill="1" applyAlignment="1">
      <x:alignment horizontal="left"/>
    </x:xf>
    <x:xf numFmtId="0" fontId="7" fillId="9" borderId="0" xfId="26" quotePrefix="1" applyFont="1" applyFill="1" applyAlignment="1">
      <x:alignment horizontal="left"/>
    </x:xf>
    <x:xf numFmtId="0" fontId="7" fillId="0" borderId="0" xfId="26" quotePrefix="1" applyFont="1" applyFill="1" applyAlignment="1">
      <x:alignment horizontal="center"/>
    </x:xf>
    <x:xf numFmtId="0" fontId="7" fillId="9" borderId="0" xfId="26" quotePrefix="1" applyFont="1" applyFill="1" applyAlignment="1">
      <x:alignment horizontal="center"/>
    </x:xf>
    <x:xf numFmtId="164" fontId="7" fillId="9" borderId="0" xfId="48" applyNumberFormat="1" applyFont="1" applyFill="1" applyAlignment="1"/>
    <x:xf numFmtId="10" fontId="7" fillId="9" borderId="0" xfId="47" applyNumberFormat="1" applyFont="1" applyFill="1" applyAlignment="1"/>
    <x:xf numFmtId="168" fontId="7" fillId="9" borderId="0" xfId="35" applyFont="1" applyFill="1" applyAlignment="1"/>
    <x:xf numFmtId="166" fontId="7" fillId="0" borderId="0" xfId="10" quotePrefix="1" applyNumberFormat="1" applyFont="1" applyFill="1" applyAlignment="1">
      <x:alignment horizontal="left"/>
    </x:xf>
    <x:xf numFmtId="164" fontId="7" fillId="9" borderId="0" xfId="8" quotePrefix="1" applyNumberFormat="1" applyFont="1" applyFill="1" applyAlignment="1">
      <x:alignment horizontal="left"/>
    </x:xf>
    <x:xf numFmtId="166" fontId="7" fillId="9" borderId="0" xfId="46" quotePrefix="1" applyNumberFormat="1" applyFont="1" applyFill="1" applyAlignment="1">
      <x:alignment horizontal="center"/>
    </x:xf>
    <x:xf numFmtId="168" fontId="7" fillId="9" borderId="0" xfId="57" applyFont="1" applyFill="1" applyAlignment="1"/>
    <x:xf numFmtId="166" fontId="7" fillId="0" borderId="0" xfId="59" quotePrefix="1" applyNumberFormat="1" applyFont="1" applyFill="1" applyAlignment="1">
      <x:alignment horizontal="left"/>
    </x:xf>
    <x:xf numFmtId="166" fontId="7" fillId="9" borderId="0" xfId="58" quotePrefix="1" applyNumberFormat="1" applyFont="1" applyFill="1" applyAlignment="1">
      <x:alignment horizontal="center"/>
    </x:xf>
    <x:xf numFmtId="0" fontId="8" fillId="0" borderId="0" xfId="26" quotePrefix="1" applyFont="1" applyFill="1" applyAlignment="1">
      <x:alignment horizontal="center"/>
    </x:xf>
    <x:xf numFmtId="39" fontId="7" fillId="9" borderId="0" xfId="8" quotePrefix="1" applyNumberFormat="1" applyFont="1" applyFill="1" applyAlignment="1">
      <x:alignment horizontal="left"/>
    </x:xf>
    <x:xf numFmtId="164" fontId="7" fillId="0" borderId="0" xfId="8" quotePrefix="1" applyNumberFormat="1" applyFont="1" applyFill="1" applyAlignment="1">
      <x:alignment horizontal="left"/>
    </x:xf>
    <x:xf numFmtId="164" fontId="7" fillId="9" borderId="0" xfId="48" quotePrefix="1" applyNumberFormat="1" applyFont="1" applyFill="1" applyAlignment="1">
      <x:alignment horizontal="left"/>
    </x:xf>
    <x:xf numFmtId="168" fontId="7" fillId="0" borderId="0" xfId="35" applyFont="1" applyAlignment="1"/>
    <x:xf numFmtId="0" fontId="22" fillId="0" borderId="0" xfId="34" applyFont="1" applyFill="1" applyAlignment="1">
      <x:alignment horizontal="center"/>
    </x:xf>
    <x:xf numFmtId="0" fontId="37" fillId="0" borderId="0" xfId="34" applyFont="1" applyFill="1" applyAlignment="1">
      <x:alignment horizontal="center"/>
    </x:xf>
    <x:xf numFmtId="164" fontId="7" fillId="0" borderId="0" xfId="48" applyNumberFormat="1" applyFont="1" applyAlignment="1"/>
    <x:xf numFmtId="168" fontId="7" fillId="0" borderId="0" xfId="57" applyFont="1" applyAlignment="1"/>
    <x:xf numFmtId="0" fontId="8" fillId="0" borderId="0" xfId="0" applyFont="1"/>
    <x:xf numFmtId="0" fontId="8" fillId="0" borderId="0" xfId="26" applyFont="1" applyAlignment="1">
      <x:alignment horizontal="center"/>
    </x:xf>
    <x:xf numFmtId="0" fontId="7" fillId="0" borderId="0" xfId="0" applyFont="1" applyAlignment="1">
      <x:alignment horizontal="center" wrapText="1"/>
    </x:xf>
    <x:xf numFmtId="1" fontId="7" fillId="0" borderId="12" xfId="0" applyNumberFormat="1" applyFont="1" applyBorder="1" applyAlignment="1">
      <x:alignment horizontal="center"/>
    </x:xf>
    <x:xf numFmtId="0" fontId="7" fillId="0" borderId="12" xfId="0" applyFont="1" applyBorder="1"/>
    <x:xf numFmtId="0" fontId="8" fillId="0" borderId="0" xfId="148" applyFont="1" applyAlignment="1">
      <x:alignment horizontal="center"/>
    </x:xf>
    <x:xf numFmtId="0" fontId="7" fillId="0" borderId="0" xfId="48" applyNumberFormat="1" applyFont="1" applyAlignment="1">
      <x:alignment horizontal="left"/>
    </x:xf>
    <x:xf numFmtId="1" fontId="7" fillId="0" borderId="0" xfId="148" applyNumberFormat="1" applyFont="1" applyAlignment="1">
      <x:alignment horizontal="center"/>
    </x:xf>
    <x:xf numFmtId="164" fontId="7" fillId="0" borderId="12" xfId="148" applyNumberFormat="1" applyFont="1" applyBorder="1" applyAlignment="1" applyProtection="1">
      <x:alignment horizontal="center"/>
      <x:protection locked="0"/>
    </x:xf>
    <x:xf numFmtId="0" fontId="7" fillId="0" borderId="0" xfId="0" applyFont="1" applyAlignment="1">
      <x:alignment horizontal="center"/>
    </x:xf>
    <x:xf numFmtId="183" fontId="7" fillId="0" borderId="0" xfId="148" applyNumberFormat="1" applyFont="1" applyAlignment="1">
      <x:alignment horizontal="left"/>
    </x:xf>
    <x:xf numFmtId="184" fontId="7" fillId="0" borderId="0" xfId="148" applyNumberFormat="1" applyFont="1" applyAlignment="1">
      <x:alignment horizontal="center"/>
    </x:xf>
    <x:xf numFmtId="166" fontId="7" fillId="9" borderId="0" xfId="46" applyNumberFormat="1" applyFont="1" applyFill="1" applyProtection="1">
      <x:protection locked="0"/>
    </x:xf>
    <x:xf numFmtId="166" fontId="7" fillId="9" borderId="0" xfId="46" applyNumberFormat="1" applyFont="1" applyFill="1"/>
    <x:xf numFmtId="166" fontId="7" fillId="0" borderId="0" xfId="0" applyNumberFormat="1" applyFont="1" applyProtection="1">
      <x:protection locked="0"/>
    </x:xf>
    <x:xf numFmtId="164" fontId="7" fillId="9" borderId="0" xfId="48" applyNumberFormat="1" applyFont="1" applyFill="1" applyProtection="1">
      <x:protection locked="0"/>
    </x:xf>
    <x:xf numFmtId="184" fontId="7" fillId="0" borderId="0" xfId="0" applyNumberFormat="1" applyFont="1" applyAlignment="1">
      <x:alignment horizontal="center"/>
    </x:xf>
    <x:xf numFmtId="0" fontId="7" fillId="0" borderId="0" xfId="148" applyFont="1" applyAlignment="1">
      <x:alignment horizontal="left"/>
    </x:xf>
    <x:xf numFmtId="164" fontId="7" fillId="0" borderId="0" xfId="48" applyNumberFormat="1" applyFont="1"/>
    <x:xf numFmtId="166" fontId="7" fillId="0" borderId="20" xfId="46" applyNumberFormat="1" applyFont="1" applyBorder="1" applyProtection="1">
      <x:protection locked="0"/>
    </x:xf>
    <x:xf numFmtId="10" fontId="7" fillId="0" borderId="0" xfId="47" applyNumberFormat="1" applyFont="1"/>
    <x:xf numFmtId="180" fontId="7" fillId="0" borderId="0" xfId="0" applyNumberFormat="1" applyFont="1"/>
    <x:xf numFmtId="164" fontId="7" fillId="0" borderId="0" xfId="48" quotePrefix="1" applyNumberFormat="1" applyFont="1" applyAlignment="1">
      <x:alignment horizontal="left"/>
    </x:xf>
    <x:xf numFmtId="185" fontId="7" fillId="0" borderId="0" xfId="46" applyNumberFormat="1" applyFont="1"/>
    <x:xf numFmtId="166" fontId="7" fillId="0" borderId="0" xfId="46" applyNumberFormat="1" applyFont="1"/>
    <x:xf numFmtId="169" fontId="7" fillId="0" borderId="0" xfId="48" applyNumberFormat="1" applyFont="1"/>
    <x:xf numFmtId="164" fontId="7" fillId="0" borderId="0" xfId="48" applyNumberFormat="1" applyFont="1" applyProtection="1">
      <x:protection locked="0"/>
    </x:xf>
    <x:xf numFmtId="164" fontId="7" fillId="0" borderId="0" xfId="48" applyNumberFormat="1" applyFont="1" applyFill="1"/>
    <x:xf numFmtId="166" fontId="7" fillId="0" borderId="0" xfId="46" applyNumberFormat="1" applyFont="1" applyProtection="1">
      <x:protection locked="0"/>
    </x:xf>
    <x:xf numFmtId="185" fontId="7" fillId="0" borderId="20" xfId="46" applyNumberFormat="1" applyFont="1" applyBorder="1" applyProtection="1">
      <x:protection locked="0"/>
    </x:xf>
    <x:xf numFmtId="3" fontId="7" fillId="0" borderId="0" xfId="0" applyNumberFormat="1" applyFont="1" applyFill="1"/>
    <x:xf numFmtId="180" fontId="7" fillId="0" borderId="0" xfId="0" applyNumberFormat="1" applyFont="1" applyFill="1"/>
    <x:xf numFmtId="164" fontId="12" fillId="0" borderId="0" xfId="48" applyNumberFormat="1" applyFont="1"/>
    <x:xf numFmtId="0" fontId="22" fillId="0" borderId="0" xfId="149" applyFont="1" applyAlignment="1">
      <x:alignment horizontal="center"/>
    </x:xf>
    <x:xf numFmtId="43" fontId="22" fillId="0" borderId="0" xfId="8" applyFont="1" applyAlignment="1">
      <x:alignment horizontal="center"/>
    </x:xf>
    <x:xf numFmtId="164" fontId="12" fillId="0" borderId="0" xfId="8" applyNumberFormat="1" applyFont="1"/>
    <x:xf numFmtId="0" fontId="22" fillId="0" borderId="0" xfId="149" applyFont="1"/>
    <x:xf numFmtId="10" fontId="22" fillId="0" borderId="0" xfId="12" applyNumberFormat="1" applyFont="1" applyAlignment="1">
      <x:alignment horizontal="center"/>
    </x:xf>
    <x:xf numFmtId="0" fontId="37" fillId="0" borderId="0" xfId="149" applyFont="1" applyAlignment="1">
      <x:alignment horizontal="center" vertical="center"/>
    </x:xf>
    <x:xf numFmtId="10" fontId="22" fillId="0" borderId="0" xfId="12" applyNumberFormat="1" applyFont="1" applyAlignment="1">
      <x:alignment horizontal="center" vertical="center"/>
    </x:xf>
    <x:xf numFmtId="0" fontId="22" fillId="0" borderId="0" xfId="149" applyFont="1" applyAlignment="1">
      <x:alignment horizontal="left"/>
    </x:xf>
    <x:xf numFmtId="0" fontId="37" fillId="0" borderId="0" xfId="149" applyFont="1" applyAlignment="1">
      <x:alignment horizontal="left" vertical="center"/>
    </x:xf>
    <x:xf numFmtId="169" fontId="37" fillId="0" borderId="0" xfId="8" applyNumberFormat="1" applyFont="1" applyAlignment="1">
      <x:alignment horizontal="center"/>
    </x:xf>
    <x:xf numFmtId="0" fontId="22" fillId="0" borderId="0" xfId="149" applyFont="1" applyAlignment="1">
      <x:alignment horizontal="left" indent="1"/>
    </x:xf>
    <x:xf numFmtId="0" fontId="7" fillId="0" borderId="0" xfId="149" applyFont="1" applyAlignment="1">
      <x:alignment horizontal="left" indent="1"/>
    </x:xf>
    <x:xf numFmtId="0" fontId="7" fillId="0" borderId="0" xfId="149" applyFont="1" applyFill="1" applyAlignment="1">
      <x:alignment horizontal="left" indent="1"/>
    </x:xf>
    <x:xf numFmtId="0" fontId="8" fillId="0" borderId="0" xfId="149" applyFont="1" applyFill="1" applyAlignment="1">
      <x:alignment horizontal="left" indent="1"/>
    </x:xf>
    <x:xf numFmtId="0" fontId="2" fillId="3" borderId="2" xfId="0" applyFont="1" applyFill="1" applyBorder="1" applyAlignment="1">
      <x:alignment horizontal="center" wrapText="1"/>
    </x:xf>
    <x:xf numFmtId="0" fontId="2" fillId="3" borderId="4" xfId="0" applyFont="1" applyFill="1" applyBorder="1" applyAlignment="1">
      <x:alignment horizontal="center" wrapText="1"/>
    </x:xf>
    <x:xf numFmtId="0" fontId="7" fillId="0" borderId="5" xfId="0" applyFont="1" applyBorder="1"/>
    <x:xf numFmtId="0" fontId="7" fillId="0" borderId="0" xfId="0" applyFont="1" applyBorder="1"/>
    <x:xf numFmtId="0" fontId="7" fillId="0" borderId="0" xfId="0" applyFont="1" applyBorder="1" applyAlignment="1">
      <x:alignment horizontal="left" wrapText="1"/>
    </x:xf>
    <x:xf numFmtId="0" fontId="7" fillId="0" borderId="0" xfId="0" applyFont="1" applyBorder="1" applyAlignment="1">
      <x:alignment wrapText="1"/>
    </x:xf>
    <x:xf numFmtId="0" fontId="7" fillId="0" borderId="6" xfId="0" applyFont="1" applyBorder="1" applyAlignment="1">
      <x:alignment wrapText="1"/>
    </x:xf>
    <x:xf numFmtId="0" fontId="7" fillId="0" borderId="5" xfId="0" applyFont="1" applyFill="1" applyBorder="1"/>
    <x:xf numFmtId="3" fontId="7" fillId="0" borderId="7" xfId="0" applyNumberFormat="1" applyFont="1" applyBorder="1" applyAlignment="1">
      <x:alignment horizontal="center"/>
    </x:xf>
    <x:xf numFmtId="0" fontId="8" fillId="0" borderId="0" xfId="0" applyFont="1" applyBorder="1" applyAlignment="1">
      <x:alignment horizontal="center"/>
    </x:xf>
    <x:xf numFmtId="0" fontId="7" fillId="0" borderId="6" xfId="0" applyFont="1" applyBorder="1"/>
    <x:xf numFmtId="0" fontId="8" fillId="0" borderId="0" xfId="0" applyFont="1" applyFill="1" applyBorder="1" applyAlignment="1">
      <x:alignment horizontal="center"/>
    </x:xf>
    <x:xf numFmtId="0" fontId="7" fillId="0" borderId="1" xfId="0" applyFont="1" applyBorder="1"/>
    <x:xf numFmtId="0" fontId="7" fillId="0" borderId="8" xfId="0" applyFont="1" applyBorder="1"/>
    <x:xf numFmtId="0" fontId="7" fillId="0" borderId="0" xfId="0" applyFont="1" applyBorder="1" applyAlignment="1">
      <x:alignment horizontal="center"/>
    </x:xf>
    <x:xf numFmtId="0" fontId="7" fillId="0" borderId="0" xfId="0" applyFont="1" applyFill="1" applyBorder="1" applyAlignment="1">
      <x:alignment horizontal="right"/>
    </x:xf>
    <x:xf numFmtId="0" fontId="7" fillId="0" borderId="1" xfId="0" applyFont="1" applyBorder="1" applyAlignment="1">
      <x:alignment horizontal="center"/>
    </x:xf>
    <x:xf numFmtId="0" fontId="7" fillId="0" borderId="0" xfId="0" applyFont="1" applyFill="1" applyBorder="1" applyAlignment="1">
      <x:alignment horizontal="left"/>
    </x:xf>
    <x:xf numFmtId="0" fontId="7" fillId="0" borderId="0" xfId="0" applyFont="1" applyFill="1" applyBorder="1" applyAlignment="1">
      <x:alignment horizontal="centerContinuous"/>
    </x:xf>
    <x:xf numFmtId="0" fontId="7" fillId="0" borderId="6" xfId="0" applyFont="1" applyFill="1" applyBorder="1" applyAlignment="1">
      <x:alignment horizontal="centerContinuous"/>
    </x:xf>
    <x:xf numFmtId="0" fontId="8" fillId="0" borderId="0" xfId="0" applyFont="1" applyFill="1" applyBorder="1" applyAlignment="1">
      <x:alignment horizontal="center" wrapText="1"/>
    </x:xf>
    <x:xf numFmtId="0" fontId="8" fillId="0" borderId="5" xfId="0" applyFont="1" applyBorder="1" applyAlignment="1">
      <x:alignment horizontal="center"/>
    </x:xf>
    <x:xf numFmtId="0" fontId="8" fillId="0" borderId="0" xfId="0" applyFont="1" applyAlignment="1">
      <x:alignment horizontal="center"/>
    </x:xf>
    <x:xf numFmtId="167" fontId="7" fillId="2" borderId="1" xfId="144" applyNumberFormat="1" applyFont="1" applyFill="1" applyBorder="1" applyAlignment="1">
      <x:alignment horizontal="center"/>
    </x:xf>
    <x:xf numFmtId="0" fontId="8" fillId="0" borderId="0" xfId="0" applyNumberFormat="1" applyFont="1" applyBorder="1" applyAlignment="1">
      <x:alignment horizontal="left"/>
    </x:xf>
    <x:xf numFmtId="0" fontId="8" fillId="0" borderId="5" xfId="0" applyFont="1" applyFill="1" applyBorder="1" applyAlignment="1">
      <x:alignment horizontal="center"/>
    </x:xf>
    <x:xf numFmtId="0" fontId="2" fillId="0" borderId="0" xfId="0" applyFont="1" applyFill="1" applyBorder="1"/>
    <x:xf numFmtId="0" fontId="2" fillId="0" borderId="1" xfId="0" applyFont="1" applyBorder="1"/>
    <x:xf numFmtId="0" fontId="2" fillId="0" borderId="0" xfId="0" applyFont="1" applyBorder="1"/>
    <x:xf numFmtId="0" fontId="2" fillId="0" borderId="4" xfId="0" applyFont="1" applyFill="1" applyBorder="1" applyAlignment="1">
      <x:alignment wrapText="1"/>
    </x:xf>
    <x:xf numFmtId="0" fontId="3" fillId="0" borderId="4" xfId="0" applyFont="1" applyFill="1" applyBorder="1" applyAlignment="1">
      <x:alignment wrapText="1"/>
    </x:xf>
    <x:xf numFmtId="0" fontId="2" fillId="0" borderId="2" xfId="0" applyFont="1" applyFill="1" applyBorder="1"/>
    <x:xf numFmtId="164" fontId="7" fillId="0" borderId="0" xfId="0" applyNumberFormat="1" applyFont="1" applyFill="1" applyBorder="1"/>
    <x:xf numFmtId="0" fontId="8" fillId="0" borderId="0" xfId="26" applyFont="1" applyFill="1" applyBorder="1"/>
    <x:xf numFmtId="0" fontId="8" fillId="0" borderId="0" xfId="26" applyFont="1" applyFill="1" applyBorder="1" applyAlignment="1">
      <x:alignment wrapText="1"/>
    </x:xf>
    <x:xf numFmtId="0" fontId="8" fillId="0" borderId="6" xfId="26" applyFont="1" applyFill="1" applyBorder="1" applyAlignment="1">
      <x:alignment wrapText="1"/>
    </x:xf>
    <x:xf numFmtId="9" fontId="7" fillId="0" borderId="5" xfId="2" applyFont="1" applyBorder="1" applyAlignment="1">
      <x:alignment horizontal="left"/>
    </x:xf>
    <x:xf numFmtId="9" fontId="7" fillId="0" borderId="5" xfId="2" applyFont="1" applyFill="1" applyBorder="1" applyAlignment="1">
      <x:alignment horizontal="left"/>
    </x:xf>
    <x:xf numFmtId="9" fontId="7" fillId="0" borderId="7" xfId="2" applyFont="1" applyFill="1" applyBorder="1" applyAlignment="1">
      <x:alignment horizontal="left"/>
    </x:xf>
    <x:xf numFmtId="0" fontId="7" fillId="0" borderId="4" xfId="0" applyFont="1" applyFill="1" applyBorder="1"/>
    <x:xf numFmtId="0" fontId="7" fillId="0" borderId="3" xfId="0" applyFont="1" applyFill="1" applyBorder="1"/>
    <x:xf numFmtId="0" fontId="7" fillId="0" borderId="6" xfId="0" applyFont="1" applyFill="1" applyBorder="1"/>
    <x:xf numFmtId="0" fontId="8" fillId="0" borderId="34" xfId="26" quotePrefix="1" applyFont="1" applyFill="1" applyBorder="1" applyAlignment="1">
      <x:alignment horizontal="left" wrapText="1"/>
    </x:xf>
    <x:xf numFmtId="0" fontId="8" fillId="0" borderId="12" xfId="26" applyFont="1" applyFill="1" applyBorder="1"/>
    <x:xf numFmtId="0" fontId="8" fillId="0" borderId="12" xfId="26" applyFont="1" applyFill="1" applyBorder="1" applyAlignment="1">
      <x:alignment wrapText="1"/>
    </x:xf>
    <x:xf numFmtId="0" fontId="8" fillId="0" borderId="12" xfId="26" applyFont="1" applyFill="1" applyBorder="1" applyAlignment="1">
      <x:alignment horizontal="center" wrapText="1"/>
    </x:xf>
    <x:xf numFmtId="3" fontId="7" fillId="0" borderId="34" xfId="33" applyNumberFormat="1" applyFont="1" applyFill="1" applyBorder="1" applyAlignment="1">
      <x:alignment horizontal="center" wrapText="1"/>
    </x:xf>
    <x:xf numFmtId="0" fontId="7" fillId="0" borderId="12" xfId="33" applyFont="1" applyFill="1" applyBorder="1" applyAlignment="1">
      <x:alignment horizontal="center" wrapText="1"/>
    </x:xf>
    <x:xf numFmtId="3" fontId="7" fillId="0" borderId="12" xfId="33" applyNumberFormat="1" applyFont="1" applyFill="1" applyBorder="1" applyAlignment="1">
      <x:alignment horizontal="center" wrapText="1"/>
    </x:xf>
    <x:xf numFmtId="0" fontId="7" fillId="0" borderId="13" xfId="0" applyFont="1" applyFill="1" applyBorder="1"/>
    <x:xf numFmtId="164" fontId="7" fillId="9" borderId="5" xfId="48" applyNumberFormat="1" applyFont="1" applyFill="1" applyBorder="1"/>
    <x:xf numFmtId="164" fontId="7" fillId="0" borderId="35" xfId="48" applyNumberFormat="1" applyFont="1" applyFill="1" applyBorder="1"/>
    <x:xf numFmtId="164" fontId="7" fillId="0" borderId="36" xfId="48" applyNumberFormat="1" applyFont="1" applyFill="1" applyBorder="1"/>
    <x:xf numFmtId="168" fontId="7" fillId="0" borderId="0" xfId="25" applyFont="1" applyFill="1" applyAlignment="1">
      <x:alignment horizontal="left"/>
    </x:xf>
    <x:xf numFmtId="164" fontId="7" fillId="0" borderId="38" xfId="48" applyNumberFormat="1" applyFont="1" applyFill="1" applyBorder="1"/>
    <x:xf numFmtId="164" fontId="22" fillId="0" borderId="39" xfId="48" applyNumberFormat="1" applyFont="1" applyFill="1" applyBorder="1"/>
    <x:xf numFmtId="164" fontId="7" fillId="0" borderId="40" xfId="48" applyNumberFormat="1" applyFont="1" applyFill="1" applyBorder="1"/>
    <x:xf numFmtId="164" fontId="8" fillId="0" borderId="40" xfId="48" applyNumberFormat="1" applyFont="1" applyFill="1" applyBorder="1"/>
    <x:xf numFmtId="168" fontId="7" fillId="0" borderId="0" xfId="25" applyFont="1" applyFill="1"/>
    <x:xf numFmtId="164" fontId="8" fillId="0" borderId="0" xfId="48" applyNumberFormat="1" applyFont="1" applyFill="1"/>
    <x:xf numFmtId="44" fontId="7" fillId="0" borderId="0" xfId="25" applyNumberFormat="1" applyFont="1" applyFill="1" applyBorder="1" applyAlignment="1"/>
    <x:xf numFmtId="0" fontId="7" fillId="0" borderId="8" xfId="0" applyFont="1" applyFill="1" applyBorder="1"/>
    <x:xf numFmtId="0" fontId="7" fillId="0" borderId="4" xfId="0" applyFont="1" applyBorder="1"/>
    <x:xf numFmtId="0" fontId="2" fillId="0" borderId="4" xfId="0" applyFont="1" applyBorder="1"/>
    <x:xf numFmtId="0" fontId="7" fillId="0" borderId="3" xfId="0" applyFont="1" applyBorder="1"/>
    <x:xf numFmtId="166" fontId="7" fillId="0" borderId="5" xfId="6" applyNumberFormat="1" applyFont="1" applyBorder="1"/>
    <x:xf numFmtId="44" fontId="7" fillId="0" borderId="7" xfId="6" applyFont="1" applyBorder="1"/>
    <x:xf numFmtId="166" fontId="7" fillId="0" borderId="1" xfId="6" applyNumberFormat="1" applyFont="1" applyBorder="1"/>
    <x:xf numFmtId="0" fontId="8" fillId="0" borderId="0" xfId="0" applyFont="1" applyBorder="1"/>
    <x:xf numFmtId="0" fontId="3" fillId="3" borderId="4" xfId="0" applyFont="1" applyFill="1" applyBorder="1" applyAlignment="1">
      <x:alignment horizontal="center"/>
    </x:xf>
    <x:xf numFmtId="0" fontId="3" fillId="3" borderId="3" xfId="0" applyFont="1" applyFill="1" applyBorder="1" applyAlignment="1">
      <x:alignment horizontal="center"/>
    </x:xf>
    <x:xf numFmtId="0" fontId="7" fillId="0" borderId="0" xfId="0" applyFont="1" applyBorder="1" applyAlignment="1"/>
    <x:xf numFmtId="0" fontId="7" fillId="0" borderId="6" xfId="0" applyFont="1" applyBorder="1" applyAlignment="1"/>
    <x:xf numFmtId="0" fontId="7" fillId="0" borderId="6" xfId="0" applyFont="1" applyFill="1" applyBorder="1" applyAlignment="1">
      <x:alignment horizontal="center"/>
    </x:xf>
    <x:xf numFmtId="0" fontId="7" fillId="0" borderId="1" xfId="0" applyFont="1" applyBorder="1" applyAlignment="1"/>
    <x:xf numFmtId="0" fontId="7" fillId="0" borderId="8" xfId="0" applyFont="1" applyBorder="1" applyAlignment="1"/>
    <x:xf numFmtId="0" fontId="3" fillId="3" borderId="4" xfId="0" applyFont="1" applyFill="1" applyBorder="1" applyAlignment="1">
      <x:alignment wrapText="1"/>
    </x:xf>
    <x:xf numFmtId="0" fontId="3" fillId="3" borderId="3" xfId="0" applyFont="1" applyFill="1" applyBorder="1" applyAlignment="1">
      <x:alignment wrapText="1"/>
    </x:xf>
    <x:xf numFmtId="0" fontId="2" fillId="3" borderId="4" xfId="0" applyFont="1" applyFill="1" applyBorder="1" applyAlignment="1">
      <x:alignment wrapText="1"/>
    </x:xf>
    <x:xf numFmtId="164" fontId="7" fillId="0" borderId="0" xfId="0" applyNumberFormat="1" applyFont="1" applyBorder="1"/>
    <x:xf numFmtId="164" fontId="7" fillId="9" borderId="5" xfId="1" applyNumberFormat="1" applyFont="1" applyFill="1" applyBorder="1"/>
    <x:xf numFmtId="164" fontId="7" fillId="9" borderId="0" xfId="0" applyNumberFormat="1" applyFont="1" applyFill="1" applyBorder="1"/>
    <x:xf numFmtId="0" fontId="7" fillId="0" borderId="6" xfId="0" applyFont="1" applyBorder="1" applyAlignment="1">
      <x:alignment horizontal="left" wrapText="1"/>
    </x:xf>
    <x:xf numFmtId="164" fontId="7" fillId="0" borderId="6" xfId="0" applyNumberFormat="1" applyFont="1" applyFill="1" applyBorder="1"/>
    <x:xf numFmtId="164" fontId="7" fillId="0" borderId="0" xfId="1" applyNumberFormat="1" applyFont="1" applyFill="1" applyBorder="1"/>
    <x:xf numFmtId="164" fontId="7" fillId="0" borderId="1" xfId="1" applyNumberFormat="1" applyFont="1" applyFill="1" applyBorder="1"/>
    <x:xf numFmtId="164" fontId="7" fillId="0" borderId="1" xfId="0" applyNumberFormat="1" applyFont="1" applyFill="1" applyBorder="1"/>
    <x:xf numFmtId="0" fontId="2" fillId="0" borderId="0" xfId="0" applyFont="1" applyFill="1" applyBorder="1" applyAlignment="1">
      <x:alignment horizontal="center" wrapText="1"/>
    </x:xf>
    <x:xf numFmtId="0" fontId="3" fillId="0" borderId="0" xfId="0" applyFont="1" applyFill="1" applyBorder="1" applyAlignment="1">
      <x:alignment wrapText="1"/>
    </x:xf>
    <x:xf numFmtId="0" fontId="2" fillId="4" borderId="2" xfId="0" applyFont="1" applyFill="1" applyBorder="1" applyAlignment="1">
      <x:alignment horizontal="center" wrapText="1"/>
    </x:xf>
    <x:xf numFmtId="0" fontId="2" fillId="4" borderId="4" xfId="0" applyFont="1" applyFill="1" applyBorder="1" applyAlignment="1">
      <x:alignment horizontal="center" wrapText="1"/>
    </x:xf>
    <x:xf numFmtId="0" fontId="3" fillId="4" borderId="4" xfId="0" applyFont="1" applyFill="1" applyBorder="1" applyAlignment="1">
      <x:alignment wrapText="1"/>
    </x:xf>
    <x:xf numFmtId="0" fontId="3" fillId="4" borderId="3" xfId="0" applyFont="1" applyFill="1" applyBorder="1" applyAlignment="1">
      <x:alignment wrapText="1"/>
    </x:xf>
    <x:xf numFmtId="164" fontId="7" fillId="9" borderId="0" xfId="1" applyNumberFormat="1" applyFont="1" applyFill="1" applyBorder="1"/>
    <x:xf numFmtId="164" fontId="7" fillId="9" borderId="1" xfId="1" applyNumberFormat="1" applyFont="1" applyFill="1" applyBorder="1"/>
    <x:xf numFmtId="164" fontId="7" fillId="0" borderId="0" xfId="1" applyNumberFormat="1" applyFont="1" applyBorder="1"/>
    <x:xf numFmtId="0" fontId="2" fillId="0" borderId="0" xfId="0" applyFont="1" applyBorder="1" applyAlignment="1">
      <x:alignment horizontal="center"/>
    </x:xf>
    <x:xf numFmtId="37" fontId="7" fillId="0" borderId="0" xfId="0" applyNumberFormat="1" applyFont="1" applyBorder="1" applyAlignment="1">
      <x:alignment horizontal="left"/>
    </x:xf>
    <x:xf numFmtId="0" fontId="8" fillId="0" borderId="0" xfId="0" applyNumberFormat="1" applyFont="1" applyFill="1" applyBorder="1" applyAlignment="1"/>
    <x:xf numFmtId="0" fontId="55" fillId="0" borderId="0" xfId="0" applyNumberFormat="1" applyFont="1" applyFill="1" applyBorder="1" applyAlignment="1">
      <x:alignment horizontal="center"/>
    </x:xf>
    <x:xf numFmtId="3" fontId="7" fillId="0" borderId="6" xfId="0" applyNumberFormat="1" applyFont="1" applyFill="1" applyBorder="1" applyAlignment="1"/>
    <x:xf numFmtId="3" fontId="55" fillId="0" borderId="0" xfId="0" applyNumberFormat="1" applyFont="1" applyFill="1" applyBorder="1" applyAlignment="1">
      <x:alignment horizontal="center"/>
    </x:xf>
    <x:xf numFmtId="0" fontId="8" fillId="0" borderId="0" xfId="0" applyNumberFormat="1" applyFont="1" applyFill="1" applyBorder="1" applyAlignment="1">
      <x:alignment horizontal="left"/>
    </x:xf>
    <x:xf numFmtId="0" fontId="7" fillId="0" borderId="0" xfId="0" applyFont="1" applyBorder="1" applyAlignment="1">
      <x:alignment horizontal="left"/>
    </x:xf>
    <x:xf numFmtId="0" fontId="55" fillId="0" borderId="0" xfId="0" applyFont="1" applyFill="1" applyBorder="1" applyAlignment="1">
      <x:alignment horizontal="right"/>
    </x:xf>
    <x:xf numFmtId="0" fontId="55" fillId="0" borderId="0" xfId="0" applyFont="1" applyFill="1" applyBorder="1"/>
    <x:xf numFmtId="0" fontId="55" fillId="0" borderId="0" xfId="0" applyFont="1" applyFill="1" applyBorder="1" applyAlignment="1">
      <x:alignment horizontal="center"/>
    </x:xf>
    <x:xf numFmtId="3" fontId="55" fillId="0" borderId="6" xfId="0" applyNumberFormat="1" applyFont="1" applyFill="1" applyBorder="1" applyAlignment="1"/>
    <x:xf numFmtId="0" fontId="7" fillId="0" borderId="6" xfId="0" applyFont="1" applyFill="1" applyBorder="1" applyAlignment="1"/>
    <x:xf numFmtId="166" fontId="22" fillId="0" borderId="0" xfId="6" applyNumberFormat="1" applyFont="1"/>
    <x:xf numFmtId="0" fontId="7" fillId="0" borderId="1" xfId="0" applyNumberFormat="1" applyFont="1" applyFill="1" applyBorder="1" applyAlignment="1">
      <x:alignment horizontal="center"/>
    </x:xf>
    <x:xf numFmtId="0" fontId="7" fillId="0" borderId="1" xfId="0" applyNumberFormat="1" applyFont="1" applyFill="1" applyBorder="1" applyAlignment="1">
      <x:alignment horizontal="left"/>
    </x:xf>
    <x:xf numFmtId="0" fontId="7" fillId="0" borderId="1" xfId="0" applyFont="1" applyFill="1" applyBorder="1" applyAlignment="1"/>
    <x:xf numFmtId="0" fontId="55" fillId="0" borderId="1" xfId="0" applyNumberFormat="1" applyFont="1" applyFill="1" applyBorder="1" applyAlignment="1">
      <x:alignment horizontal="center"/>
    </x:xf>
    <x:xf numFmtId="3" fontId="7" fillId="0" borderId="8" xfId="0" applyNumberFormat="1" applyFont="1" applyFill="1" applyBorder="1" applyAlignment="1"/>
    <x:xf numFmtId="0" fontId="7" fillId="0" borderId="0" xfId="0" applyNumberFormat="1" applyFont="1" applyFill="1" applyBorder="1" applyAlignment="1">
      <x:alignment horizontal="center"/>
    </x:xf>
    <x:xf numFmtId="0" fontId="55" fillId="0" borderId="0" xfId="0" applyFont="1" applyFill="1" applyBorder="1" applyAlignment="1"/>
    <x:xf numFmtId="3" fontId="7" fillId="0" borderId="6" xfId="0" applyNumberFormat="1" applyFont="1" applyFill="1" applyBorder="1" applyAlignment="1">
      <x:alignment horizontal="left"/>
    </x:xf>
    <x:xf numFmtId="0" fontId="7" fillId="0" borderId="6" xfId="0" applyNumberFormat="1" applyFont="1" applyFill="1" applyBorder="1" applyAlignment="1">
      <x:alignment horizontal="left"/>
    </x:xf>
    <x:xf numFmtId="0" fontId="22" fillId="0" borderId="1" xfId="0" applyFont="1" applyBorder="1"/>
    <x:xf numFmtId="0" fontId="22" fillId="0" borderId="1" xfId="0" applyFont="1" applyFill="1" applyBorder="1"/>
    <x:xf numFmtId="0" fontId="22" fillId="0" borderId="8" xfId="0" applyFont="1" applyBorder="1"/>
    <x:xf numFmtId="0" fontId="55" fillId="0" borderId="0" xfId="0" applyFont="1" applyBorder="1" applyAlignment="1">
      <x:alignment horizontal="center"/>
    </x:xf>
    <x:xf numFmtId="3" fontId="7" fillId="0" borderId="6" xfId="0" applyNumberFormat="1" applyFont="1" applyBorder="1" applyAlignment="1">
      <x:alignment horizontal="left"/>
    </x:xf>
    <x:xf numFmtId="3" fontId="7" fillId="0" borderId="0" xfId="0" applyNumberFormat="1" applyFont="1" applyFill="1" applyBorder="1" applyAlignment="1"/>
    <x:xf numFmtId="3" fontId="55" fillId="0" borderId="0" xfId="0" applyNumberFormat="1" applyFont="1" applyBorder="1" applyAlignment="1">
      <x:alignment horizontal="center"/>
    </x:xf>
    <x:xf numFmtId="3" fontId="7" fillId="0" borderId="8" xfId="0" applyNumberFormat="1" applyFont="1" applyFill="1" applyBorder="1" applyAlignment="1">
      <x:alignment horizontal="left"/>
    </x:xf>
    <x:xf numFmtId="0" fontId="7" fillId="0" borderId="6" xfId="0" applyFont="1" applyBorder="1" applyAlignment="1">
      <x:alignment horizontal="left"/>
    </x:xf>
    <x:xf numFmtId="0" fontId="55" fillId="0" borderId="1" xfId="0" applyFont="1" applyFill="1" applyBorder="1" applyAlignment="1">
      <x:alignment horizontal="center"/>
    </x:xf>
    <x:xf numFmtId="0" fontId="7" fillId="0" borderId="8" xfId="0" applyNumberFormat="1" applyFont="1" applyFill="1" applyBorder="1" applyAlignment="1">
      <x:alignment horizontal="left"/>
    </x:xf>
    <x:xf numFmtId="0" fontId="7" fillId="0" borderId="1" xfId="0" applyNumberFormat="1" applyFont="1" applyBorder="1" applyAlignment="1">
      <x:alignment horizontal="left"/>
    </x:xf>
    <x:xf numFmtId="0" fontId="55" fillId="0" borderId="1" xfId="0" applyNumberFormat="1" applyFont="1" applyBorder="1" applyAlignment="1">
      <x:alignment horizontal="center"/>
    </x:xf>
    <x:xf numFmtId="0" fontId="7" fillId="0" borderId="8" xfId="0" applyNumberFormat="1" applyFont="1" applyBorder="1" applyAlignment="1">
      <x:alignment horizontal="left"/>
    </x:xf>
    <x:xf numFmtId="167" fontId="8" fillId="0" borderId="0" xfId="0" applyNumberFormat="1" applyFont="1" applyBorder="1" applyAlignment="1">
      <x:alignment horizontal="left"/>
    </x:xf>
    <x:xf numFmtId="3" fontId="7" fillId="0" borderId="6" xfId="0" applyNumberFormat="1" applyFont="1" applyBorder="1" applyAlignment="1"/>
    <x:xf numFmtId="168" fontId="7" fillId="0" borderId="1" xfId="0" applyNumberFormat="1" applyFont="1" applyBorder="1" applyAlignment="1"/>
    <x:xf numFmtId="10" fontId="7" fillId="0" borderId="8" xfId="2" applyNumberFormat="1" applyFont="1" applyBorder="1" applyAlignment="1">
      <x:alignment horizontal="left"/>
    </x:xf>
    <x:xf numFmtId="0" fontId="55" fillId="0" borderId="1" xfId="0" applyFont="1" applyFill="1" applyBorder="1" applyAlignment="1"/>
    <x:xf numFmtId="0" fontId="8" fillId="0" borderId="0" xfId="0" applyFont="1" applyFill="1" applyBorder="1" applyAlignment="1"/>
    <x:xf numFmtId="3" fontId="8" fillId="0" borderId="0" xfId="0" applyNumberFormat="1" applyFont="1" applyBorder="1" applyAlignment="1">
      <x:alignment horizontal="center"/>
    </x:xf>
    <x:xf numFmtId="3" fontId="8" fillId="0" borderId="0" xfId="0" applyNumberFormat="1" applyFont="1" applyBorder="1" applyAlignment="1"/>
    <x:xf numFmtId="3" fontId="7" fillId="0" borderId="0" xfId="0" applyNumberFormat="1" applyFont="1" applyFill="1" applyBorder="1" applyAlignment="1">
      <x:alignment horizontal="left"/>
    </x:xf>
    <x:xf numFmtId="0" fontId="7" fillId="0" borderId="0" xfId="0" applyNumberFormat="1" applyFont="1" applyFill="1" applyBorder="1" applyAlignment="1"/>
    <x:xf numFmtId="0" fontId="22" fillId="0" borderId="5" xfId="0" applyFont="1" applyFill="1" applyBorder="1"/>
    <x:xf numFmtId="164" fontId="22" fillId="0" borderId="0" xfId="1" applyNumberFormat="1" applyFont="1" applyFill="1" applyBorder="1"/>
    <x:xf numFmtId="0" fontId="22" fillId="0" borderId="0" xfId="0" applyFont="1" applyFill="1" applyBorder="1"/>
    <x:xf numFmtId="0" fontId="22" fillId="0" borderId="0" xfId="0" applyFont="1" applyBorder="1"/>
    <x:xf numFmtId="0" fontId="22" fillId="0" borderId="4" xfId="0" applyFont="1" applyFill="1" applyBorder="1"/>
    <x:xf numFmtId="0" fontId="22" fillId="0" borderId="3" xfId="0" applyFont="1" applyFill="1" applyBorder="1"/>
    <x:xf numFmtId="0" fontId="8" fillId="0" borderId="0" xfId="0" applyFont="1" applyFill="1" applyAlignment="1">
      <x:alignment horizontal="left"/>
    </x:xf>
    <x:xf numFmtId="0" fontId="22" fillId="0" borderId="6" xfId="0" applyFont="1" applyFill="1" applyBorder="1"/>
    <x:xf numFmtId="166" fontId="22" fillId="0" borderId="0" xfId="6" applyNumberFormat="1" applyFont="1" applyFill="1"/>
    <x:xf numFmtId="0" fontId="7" fillId="0" borderId="1" xfId="0" applyFont="1" applyFill="1" applyBorder="1" applyAlignment="1">
      <x:alignment horizontal="center"/>
    </x:xf>
    <x:xf numFmtId="0" fontId="22" fillId="0" borderId="8" xfId="0" applyFont="1" applyFill="1" applyBorder="1"/>
    <x:xf numFmtId="0" fontId="2" fillId="0" borderId="0" xfId="0" applyFont="1" applyFill="1" applyAlignment="1">
      <x:alignment horizontal="center"/>
    </x:xf>
    <x:xf numFmtId="0" fontId="22" fillId="0" borderId="12" xfId="0" applyFont="1" applyFill="1" applyBorder="1" applyAlignment="1">
      <x:alignment wrapText="1"/>
    </x:xf>
    <x:xf numFmtId="0" fontId="22" fillId="0" borderId="12" xfId="0" applyFont="1" applyFill="1" applyBorder="1"/>
    <x:xf numFmtId="182" fontId="22" fillId="0" borderId="6" xfId="0" applyNumberFormat="1" applyFont="1" applyFill="1" applyBorder="1"/>
    <x:xf numFmtId="182" fontId="22" fillId="0" borderId="0" xfId="0" applyNumberFormat="1" applyFont="1" applyFill="1"/>
    <x:xf numFmtId="0" fontId="7" fillId="0" borderId="1" xfId="0" applyFont="1" applyFill="1" applyBorder="1" applyAlignment="1">
      <x:alignment horizontal="left"/>
    </x:xf>
    <x:xf numFmtId="0" fontId="2" fillId="3" borderId="4" xfId="0" applyFont="1" applyFill="1" applyBorder="1"/>
    <x:xf numFmtId="0" fontId="8" fillId="4" borderId="4" xfId="0" applyFont="1" applyFill="1" applyBorder="1"/>
    <x:xf numFmtId="0" fontId="37" fillId="4" borderId="3" xfId="0" applyFont="1" applyFill="1" applyBorder="1" applyAlignment="1">
      <x:alignment horizontal="center"/>
    </x:xf>
    <x:xf numFmtId="164" fontId="7" fillId="0" borderId="0" xfId="7" applyNumberFormat="1" applyFont="1"/>
    <x:xf numFmtId="43" fontId="7" fillId="9" borderId="0" xfId="48" applyFont="1" applyFill="1"/>
    <x:xf numFmtId="10" fontId="7" fillId="0" borderId="0" xfId="47" applyNumberFormat="1" applyFont="1" applyAlignment="1">
      <x:alignment horizontal="center"/>
    </x:xf>
    <x:xf numFmtId="0" fontId="22" fillId="0" borderId="6" xfId="0" applyFont="1" applyBorder="1"/>
    <x:xf numFmtId="9" fontId="7" fillId="0" borderId="0" xfId="48" applyNumberFormat="1" applyFont="1" applyAlignment="1">
      <x:alignment horizontal="center"/>
    </x:xf>
    <x:xf numFmtId="0" fontId="7" fillId="0" borderId="12" xfId="7" applyFont="1" applyBorder="1"/>
    <x:xf numFmtId="10" fontId="7" fillId="0" borderId="0" xfId="47" applyNumberFormat="1" applyFont="1" applyAlignment="1">
      <x:alignment horizontal="right"/>
    </x:xf>
    <x:xf numFmtId="164" fontId="7" fillId="0" borderId="1" xfId="7" applyNumberFormat="1" applyFont="1" applyBorder="1"/>
    <x:xf numFmtId="0" fontId="7" fillId="0" borderId="1" xfId="7" applyFont="1" applyBorder="1"/>
    <x:xf numFmtId="0" fontId="8" fillId="0" borderId="0" xfId="0" applyFont="1" applyBorder="1" applyAlignment="1">
      <x:alignment horizontal="left"/>
    </x:xf>
    <x:xf numFmtId="0" fontId="7" fillId="0" borderId="6" xfId="0" applyNumberFormat="1" applyFont="1" applyFill="1" applyBorder="1" applyAlignment="1">
      <x:alignment horizontal="center"/>
    </x:xf>
    <x:xf numFmtId="0" fontId="7" fillId="0" borderId="8" xfId="0" applyNumberFormat="1" applyFont="1" applyFill="1" applyBorder="1" applyAlignment="1">
      <x:alignment horizontal="center"/>
    </x:xf>
    <x:xf numFmtId="0" fontId="22" fillId="0" borderId="2" xfId="0" applyFont="1" applyBorder="1"/>
    <x:xf numFmtId="3" fontId="7" fillId="0" borderId="6" xfId="0" applyNumberFormat="1" applyFont="1" applyFill="1" applyBorder="1" applyAlignment="1">
      <x:alignment horizontal="center"/>
    </x:xf>
    <x:xf numFmtId="3" fontId="7" fillId="0" borderId="8" xfId="0" applyNumberFormat="1" applyFont="1" applyFill="1" applyBorder="1" applyAlignment="1">
      <x:alignment horizontal="center"/>
    </x:xf>
    <x:xf numFmtId="0" fontId="2" fillId="3" borderId="4" xfId="0" applyFont="1" applyFill="1" applyBorder="1" applyAlignment="1">
      <x:alignment horizontal="center"/>
    </x:xf>
    <x:xf numFmtId="2" fontId="8" fillId="0" borderId="5" xfId="0" applyNumberFormat="1" applyFont="1" applyFill="1" applyBorder="1" applyAlignment="1">
      <x:alignment horizontal="center"/>
    </x:xf>
    <x:xf numFmtId="164" fontId="8" fillId="0" borderId="0" xfId="1" applyNumberFormat="1" applyFont="1" applyFill="1" applyBorder="1" applyAlignment="1">
      <x:alignment horizontal="center"/>
    </x:xf>
    <x:xf numFmtId="164" fontId="22" fillId="0" borderId="0" xfId="48" applyNumberFormat="1" applyFont="1" applyBorder="1"/>
    <x:xf numFmtId="0" fontId="2" fillId="0" borderId="0" xfId="0" applyFont="1" applyFill="1" applyBorder="1" applyAlignment="1">
      <x:alignment horizontal="center"/>
    </x:xf>
    <x:xf numFmtId="164" fontId="2" fillId="0" borderId="0" xfId="48" applyNumberFormat="1" applyFont="1" applyFill="1" applyBorder="1" applyAlignment="1">
      <x:alignment horizontal="center"/>
    </x:xf>
    <x:xf numFmtId="3" fontId="55" fillId="0" borderId="0" xfId="0" applyNumberFormat="1" applyFont="1" applyAlignment="1">
      <x:alignment horizontal="center"/>
    </x:xf>
    <x:xf numFmtId="0" fontId="22" fillId="0" borderId="0" xfId="0" applyFont="1" applyBorder="1" applyAlignment="1">
      <x:alignment horizontal="center"/>
    </x:xf>
    <x:xf numFmtId="0" fontId="9" fillId="0" borderId="0" xfId="0" applyFont="1" applyFill="1" applyBorder="1"/>
    <x:xf numFmtId="0" fontId="8" fillId="0" borderId="0" xfId="0" applyFont="1" applyFill="1" applyBorder="1" applyAlignment="1">
      <x:alignment horizontal="left"/>
    </x:xf>
    <x:xf numFmtId="164" fontId="7" fillId="0" borderId="0" xfId="5" applyNumberFormat="1" applyFont="1"/>
    <x:xf numFmtId="164" fontId="8" fillId="7" borderId="0" xfId="8" applyNumberFormat="1" applyFont="1" applyFill="1" applyBorder="1" applyAlignment="1">
      <x:alignment horizontal="center"/>
    </x:xf>
    <x:xf numFmtId="0" fontId="22" fillId="7" borderId="6" xfId="0" applyFont="1" applyFill="1" applyBorder="1" applyAlignment="1">
      <x:alignment horizontal="center"/>
    </x:xf>
    <x:xf numFmtId="0" fontId="22" fillId="7" borderId="6" xfId="0" applyFont="1" applyFill="1" applyBorder="1"/>
    <x:xf numFmtId="0" fontId="22" fillId="7" borderId="34" xfId="0" applyFont="1" applyFill="1" applyBorder="1" applyAlignment="1">
      <x:alignment horizontal="left"/>
    </x:xf>
    <x:xf numFmtId="0" fontId="8" fillId="7" borderId="12" xfId="0" applyFont="1" applyFill="1" applyBorder="1" applyAlignment="1">
      <x:alignment horizontal="left"/>
    </x:xf>
    <x:xf numFmtId="0" fontId="8" fillId="7" borderId="12" xfId="0" applyFont="1" applyFill="1" applyBorder="1" applyAlignment="1">
      <x:alignment horizontal="center"/>
    </x:xf>
    <x:xf numFmtId="164" fontId="8" fillId="7" borderId="12" xfId="8" applyNumberFormat="1" applyFont="1" applyFill="1" applyBorder="1" applyAlignment="1">
      <x:alignment horizontal="center"/>
    </x:xf>
    <x:xf numFmtId="164" fontId="22" fillId="7" borderId="0" xfId="8" applyNumberFormat="1" applyFont="1" applyFill="1" applyBorder="1" applyAlignment="1">
      <x:alignment horizontal="center"/>
    </x:xf>
    <x:xf numFmtId="166" fontId="22" fillId="7" borderId="0" xfId="59" applyNumberFormat="1" applyFont="1" applyFill="1" applyBorder="1" applyAlignment="1">
      <x:alignment horizontal="center"/>
    </x:xf>
    <x:xf numFmtId="10" fontId="22" fillId="9" borderId="0" xfId="152" applyNumberFormat="1" applyFont="1" applyFill="1" applyBorder="1" applyAlignment="1">
      <x:alignment horizontal="center"/>
    </x:xf>
    <x:xf numFmtId="164" fontId="22" fillId="7" borderId="0" xfId="8" quotePrefix="1" applyNumberFormat="1" applyFont="1" applyFill="1" applyBorder="1" applyAlignment="1">
      <x:alignment horizontal="center"/>
    </x:xf>
    <x:xf numFmtId="166" fontId="22" fillId="7" borderId="0" xfId="59" applyNumberFormat="1" applyFont="1" applyFill="1" applyBorder="1"/>
    <x:xf numFmtId="0" fontId="7" fillId="7" borderId="0" xfId="8" applyNumberFormat="1" applyFont="1" applyFill="1" applyBorder="1" applyAlignment="1"/>
    <x:xf numFmtId="0" fontId="7" fillId="7" borderId="6" xfId="8" applyNumberFormat="1" applyFont="1" applyFill="1" applyBorder="1" applyAlignment="1"/>
    <x:xf numFmtId="164" fontId="22" fillId="9" borderId="0" xfId="8" applyNumberFormat="1" applyFont="1" applyFill="1" applyBorder="1"/>
    <x:xf numFmtId="0" fontId="7" fillId="7" borderId="0" xfId="59" applyNumberFormat="1" applyFont="1" applyFill="1" applyBorder="1" applyAlignment="1"/>
    <x:xf numFmtId="0" fontId="7" fillId="7" borderId="6" xfId="59" applyNumberFormat="1" applyFont="1" applyFill="1" applyBorder="1" applyAlignment="1"/>
    <x:xf numFmtId="0" fontId="77" fillId="7" borderId="5" xfId="0" applyFont="1" applyFill="1" applyBorder="1" applyAlignment="1">
      <x:alignment horizontal="left"/>
    </x:xf>
    <x:xf numFmtId="0" fontId="22" fillId="7" borderId="5" xfId="0" applyFont="1" applyFill="1" applyBorder="1" applyAlignment="1">
      <x:alignment horizontal="left" vertical="center"/>
    </x:xf>
    <x:xf numFmtId="0" fontId="22" fillId="7" borderId="7" xfId="0" applyFont="1" applyFill="1" applyBorder="1" applyAlignment="1">
      <x:alignment horizontal="left" vertical="center"/>
    </x:xf>
    <x:xf numFmtId="0" fontId="22" fillId="7" borderId="1" xfId="0" applyFont="1" applyFill="1" applyBorder="1" applyAlignment="1">
      <x:alignment horizontal="center"/>
    </x:xf>
    <x:xf numFmtId="164" fontId="22" fillId="7" borderId="1" xfId="8" applyNumberFormat="1" applyFont="1" applyFill="1" applyBorder="1"/>
    <x:xf numFmtId="164" fontId="22" fillId="7" borderId="1" xfId="0" applyNumberFormat="1" applyFont="1" applyFill="1" applyBorder="1"/>
    <x:xf numFmtId="0" fontId="8" fillId="7" borderId="1" xfId="0" applyFont="1" applyFill="1" applyBorder="1" applyAlignment="1">
      <x:alignment horizontal="center"/>
    </x:xf>
    <x:xf numFmtId="0" fontId="22" fillId="7" borderId="8" xfId="0" applyFont="1" applyFill="1" applyBorder="1" applyAlignment="1">
      <x:alignment horizontal="center"/>
    </x:xf>
    <x:xf numFmtId="0" fontId="11" fillId="0" borderId="0" xfId="0" applyFont="1" applyFill="1" applyBorder="1" applyAlignment="1">
      <x:alignment horizontal="left"/>
    </x:xf>
    <x:xf numFmtId="0" fontId="11" fillId="0" borderId="0" xfId="0" applyFont="1" applyFill="1" applyAlignment="1">
      <x:alignment horizontal="left"/>
    </x:xf>
    <x:xf numFmtId="0" fontId="11" fillId="0" borderId="0" xfId="0" applyNumberFormat="1" applyFont="1" applyFill="1" applyBorder="1" applyAlignment="1">
      <x:alignment horizontal="left"/>
    </x:xf>
    <x:xf numFmtId="0" fontId="9" fillId="0" borderId="1" xfId="0" applyFont="1" applyFill="1" applyBorder="1"/>
    <x:xf numFmtId="0" fontId="2" fillId="0" borderId="1" xfId="0" applyFont="1" applyFill="1" applyBorder="1" applyAlignment="1">
      <x:alignment horizontal="center" wrapText="1"/>
    </x:xf>
    <x:xf numFmtId="0" fontId="3" fillId="0" borderId="1" xfId="0" applyFont="1" applyFill="1" applyBorder="1" applyAlignment="1">
      <x:alignment wrapText="1"/>
    </x:xf>
    <x:xf numFmtId="164" fontId="22" fillId="0" borderId="18" xfId="159" applyNumberFormat="1" applyFont="1" applyFill="1" applyBorder="1"/>
    <x:xf numFmtId="166" fontId="7" fillId="0" borderId="1" xfId="6" applyNumberFormat="1" applyFont="1" applyFill="1" applyBorder="1" applyAlignment="1">
      <x:alignment horizontal="right"/>
    </x:xf>
    <x:xf numFmtId="0" fontId="12" fillId="7" borderId="0" xfId="59" applyNumberFormat="1" applyFont="1" applyFill="1" applyBorder="1" applyAlignment="1"/>
    <x:xf numFmtId="0" fontId="7" fillId="0" borderId="0" xfId="154" applyFont="1" applyFill="1" applyAlignment="1">
      <x:alignment horizontal="center"/>
    </x:xf>
    <x:xf numFmtId="164" fontId="7" fillId="0" borderId="12" xfId="148" applyNumberFormat="1" applyFont="1" applyFill="1" applyBorder="1" applyAlignment="1" applyProtection="1">
      <x:alignment horizontal="center"/>
      <x:protection locked="0"/>
    </x:xf>
    <x:xf numFmtId="10" fontId="7" fillId="0" borderId="0" xfId="47" applyNumberFormat="1" applyFont="1" applyFill="1"/>
    <x:xf numFmtId="10" fontId="13" fillId="9" borderId="0" xfId="0" applyNumberFormat="1" applyFont="1" applyFill="1"/>
    <x:xf numFmtId="0" fontId="22" fillId="0" borderId="0" xfId="158" applyFont="1" applyFill="1"/>
    <x:xf numFmtId="0" fontId="37" fillId="0" borderId="0" xfId="158" applyFont="1" applyFill="1" applyAlignment="1">
      <x:alignment horizontal="center" wrapText="1"/>
    </x:xf>
    <x:xf numFmtId="0" fontId="22" fillId="0" borderId="0" xfId="0" applyFont="1" applyAlignment="1">
      <x:alignment horizontal="center" vertical="center" wrapText="1"/>
    </x:xf>
    <x:xf numFmtId="10" fontId="22" fillId="0" borderId="0" xfId="12" applyNumberFormat="1" applyFont="1" applyFill="1" applyAlignment="1">
      <x:alignment horizontal="center"/>
    </x:xf>
    <x:xf numFmtId="10" fontId="7" fillId="0" borderId="0" xfId="47" applyNumberFormat="1" applyFont="1" applyFill="1" applyAlignment="1">
      <x:alignment horizontal="center" vertical="center" wrapText="1"/>
    </x:xf>
    <x:xf numFmtId="177" fontId="7" fillId="7" borderId="0" xfId="33" applyNumberFormat="1" applyFill="1"/>
    <x:xf numFmtId="166" fontId="7" fillId="2" borderId="0" xfId="7" applyNumberFormat="1" applyFill="1"/>
    <x:xf numFmtId="164" fontId="7" fillId="2" borderId="0" xfId="48" applyNumberFormat="1" applyFont="1" applyFill="1" applyBorder="1" applyAlignment="1">
      <x:alignment horizontal="center"/>
    </x:xf>
    <x:xf numFmtId="0" fontId="2" fillId="0" borderId="4" xfId="0" applyFont="1" applyFill="1" applyBorder="1" applyAlignment="1">
      <x:alignment horizontal="center" wrapText="1"/>
    </x:xf>
    <x:xf numFmtId="0" fontId="8" fillId="0" borderId="0" xfId="26" quotePrefix="1" applyFont="1" applyFill="1" applyBorder="1" applyAlignment="1">
      <x:alignment horizontal="left" wrapText="1"/>
    </x:xf>
    <x:xf numFmtId="0" fontId="8" fillId="0" borderId="0" xfId="0" applyFont="1" applyFill="1" applyBorder="1"/>
    <x:xf numFmtId="3" fontId="8" fillId="0" borderId="6" xfId="0" applyNumberFormat="1" applyFont="1" applyFill="1" applyBorder="1" applyAlignment="1">
      <x:alignment horizontal="center"/>
    </x:xf>
    <x:xf numFmtId="0" fontId="7" fillId="0" borderId="6" xfId="0" applyFont="1" applyFill="1" applyBorder="1" applyAlignment="1">
      <x:alignment horizontal="left"/>
    </x:xf>
    <x:xf numFmtId="164" fontId="7" fillId="0" borderId="6" xfId="1" applyNumberFormat="1" applyFont="1" applyFill="1" applyBorder="1" applyAlignment="1">
      <x:alignment horizontal="left"/>
    </x:xf>
    <x:xf numFmtId="166" fontId="22" fillId="0" borderId="0" xfId="6" applyNumberFormat="1" applyFont="1" applyFill="1" applyBorder="1"/>
    <x:xf numFmtId="0" fontId="7" fillId="0" borderId="8" xfId="0" applyFont="1" applyFill="1" applyBorder="1" applyAlignment="1">
      <x:alignment horizontal="center"/>
    </x:xf>
    <x:xf numFmtId="187" fontId="22" fillId="0" borderId="1" xfId="48" applyNumberFormat="1" applyFont="1" applyFill="1" applyBorder="1" applyAlignment="1">
      <x:alignment horizontal="center"/>
    </x:xf>
    <x:xf numFmtId="164" fontId="7" fillId="9" borderId="0" xfId="48" applyNumberFormat="1" applyFont="1" applyFill="1" applyBorder="1" applyAlignment="1">
      <x:alignment horizontal="center"/>
    </x:xf>
    <x:xf numFmtId="164" fontId="8" fillId="0" borderId="37" xfId="48" applyNumberFormat="1" applyFont="1" applyFill="1" applyBorder="1"/>
    <x:xf numFmtId="0" fontId="22" fillId="0" borderId="0" xfId="0" applyFont="1" applyAlignment="1">
      <x:alignment horizontal="center" vertical="center" wrapText="1"/>
    </x:xf>
    <x:xf numFmtId="0" fontId="22" fillId="0" borderId="12" xfId="0" applyFont="1" applyBorder="1" applyAlignment="1">
      <x:alignment horizontal="center" wrapText="1"/>
    </x:xf>
    <x:xf numFmtId="0" fontId="2" fillId="3" borderId="4" xfId="0" applyFont="1" applyFill="1" applyBorder="1" applyAlignment="1">
      <x:alignment horizontal="center" wrapText="1"/>
    </x:xf>
    <x:xf numFmtId="0" fontId="7" fillId="0" borderId="6" xfId="0" applyFont="1" applyBorder="1" applyAlignment="1">
      <x:alignment horizontal="left" wrapText="1"/>
    </x:xf>
    <x:xf numFmtId="166" fontId="22" fillId="9" borderId="0" xfId="10" applyNumberFormat="1" applyFont="1" applyFill="1"/>
    <x:xf numFmtId="166" fontId="22" fillId="0" borderId="0" xfId="10" applyNumberFormat="1" applyFont="1" applyFill="1"/>
    <x:xf numFmtId="15" fontId="22" fillId="9" borderId="0" xfId="0" quotePrefix="1" applyNumberFormat="1" applyFont="1" applyFill="1"/>
    <x:xf numFmtId="0" fontId="22" fillId="9" borderId="0" xfId="0" quotePrefix="1" applyFont="1" applyFill="1"/>
    <x:xf numFmtId="10" fontId="81" fillId="2" borderId="7" xfId="144" applyNumberFormat="1" applyFont="1" applyFill="1" applyBorder="1" applyAlignment="1">
      <x:alignment horizontal="center"/>
    </x:xf>
    <x:xf numFmtId="164" fontId="22" fillId="9" borderId="0" xfId="48" applyNumberFormat="1" applyFont="1" applyFill="1" applyAlignment="1">
      <x:alignment horizontal="right" vertical="center" wrapText="1"/>
    </x:xf>
    <x:xf numFmtId="164" fontId="22" fillId="9" borderId="0" xfId="48" applyNumberFormat="1" applyFont="1" applyFill="1" applyAlignment="1">
      <x:alignment vertical="center" wrapText="1"/>
    </x:xf>
    <x:xf numFmtId="164" fontId="22" fillId="0" borderId="1" xfId="48" applyNumberFormat="1" applyFont="1" applyFill="1" applyBorder="1"/>
    <x:xf numFmtId="164" fontId="80" fillId="9" borderId="0" xfId="8" quotePrefix="1" applyNumberFormat="1" applyFont="1" applyFill="1" applyAlignment="1">
      <x:alignment horizontal="left"/>
    </x:xf>
    <x:xf numFmtId="0" fontId="7" fillId="0" borderId="0" xfId="165"/>
    <x:xf numFmtId="0" fontId="1" fillId="0" borderId="0" xfId="165" applyFont="1"/>
    <x:xf numFmtId="0" fontId="2" fillId="0" borderId="0" xfId="165" applyFont="1"/>
    <x:xf numFmtId="0" fontId="7" fillId="0" borderId="0" xfId="165" applyAlignment="1">
      <x:alignment horizontal="center"/>
    </x:xf>
    <x:xf numFmtId="164" fontId="7" fillId="0" borderId="0" xfId="4" applyNumberFormat="1"/>
    <x:xf numFmtId="0" fontId="8" fillId="0" borderId="0" xfId="165" applyFont="1" applyAlignment="1">
      <x:alignment horizontal="left"/>
    </x:xf>
    <x:xf numFmtId="0" fontId="7" fillId="0" borderId="0" xfId="165" applyAlignment="1">
      <x:alignment horizontal="left"/>
    </x:xf>
    <x:xf numFmtId="164" fontId="7" fillId="0" borderId="0" xfId="4" applyNumberFormat="1" applyFill="1"/>
    <x:xf numFmtId="165" fontId="7" fillId="0" borderId="0" xfId="2" applyNumberFormat="1"/>
    <x:xf numFmtId="0" fontId="82" fillId="0" borderId="0" xfId="165" applyFont="1"/>
    <x:xf numFmtId="0" fontId="7" fillId="0" borderId="0" xfId="165" applyAlignment="1">
      <x:alignment wrapText="1"/>
    </x:xf>
    <x:xf numFmtId="0" fontId="81" fillId="0" borderId="2" xfId="165" applyFont="1" applyBorder="1"/>
    <x:xf numFmtId="0" fontId="7" fillId="0" borderId="0" xfId="3" applyAlignment="1">
      <x:alignment horizontal="left" vertical="center" wrapText="1"/>
    </x:xf>
    <x:xf numFmtId="0" fontId="81" fillId="0" borderId="5" xfId="165" applyFont="1" applyBorder="1"/>
    <x:xf numFmtId="0" fontId="81" fillId="0" borderId="6" xfId="165" applyFont="1" applyBorder="1" applyAlignment="1">
      <x:alignment horizontal="center"/>
    </x:xf>
    <x:xf numFmtId="0" fontId="81" fillId="2" borderId="5" xfId="165" applyFont="1" applyFill="1" applyBorder="1" applyAlignment="1">
      <x:alignment horizontal="center"/>
    </x:xf>
    <x:xf numFmtId="0" fontId="7" fillId="0" borderId="6" xfId="165" applyBorder="1" applyAlignment="1">
      <x:alignment horizontal="center"/>
    </x:xf>
    <x:xf numFmtId="0" fontId="83" fillId="2" borderId="5" xfId="165" applyFont="1" applyFill="1" applyBorder="1" applyAlignment="1">
      <x:alignment horizontal="center"/>
    </x:xf>
    <x:xf numFmtId="0" fontId="83" fillId="0" borderId="0" xfId="165" applyFont="1" applyAlignment="1">
      <x:alignment horizontal="center"/>
    </x:xf>
    <x:xf numFmtId="0" fontId="83" fillId="0" borderId="6" xfId="165" applyFont="1" applyBorder="1" applyAlignment="1">
      <x:alignment horizontal="center"/>
    </x:xf>
    <x:xf numFmtId="0" fontId="83" fillId="2" borderId="5" xfId="0" applyFont="1" applyFill="1" applyBorder="1" applyAlignment="1">
      <x:alignment horizontal="center"/>
    </x:xf>
    <x:xf numFmtId="0" fontId="83" fillId="0" borderId="0" xfId="0" applyFont="1" applyAlignment="1">
      <x:alignment horizontal="center"/>
    </x:xf>
    <x:xf numFmtId="0" fontId="83" fillId="0" borderId="6" xfId="0" applyFont="1" applyBorder="1" applyAlignment="1">
      <x:alignment horizontal="center"/>
    </x:xf>
    <x:xf numFmtId="0" fontId="81" fillId="0" borderId="6" xfId="165" applyFont="1" applyBorder="1"/>
    <x:xf numFmtId="0" fontId="81" fillId="0" borderId="0" xfId="165" applyFont="1" applyAlignment="1">
      <x:alignment horizontal="center"/>
    </x:xf>
    <x:xf numFmtId="164" fontId="81" fillId="0" borderId="6" xfId="4" applyNumberFormat="1" applyFont="1" applyBorder="1" applyAlignment="1">
      <x:alignment horizontal="center"/>
    </x:xf>
    <x:xf numFmtId="0" fontId="81" fillId="2" borderId="5" xfId="0" applyFont="1" applyFill="1" applyBorder="1" applyAlignment="1">
      <x:alignment horizontal="center"/>
    </x:xf>
    <x:xf numFmtId="0" fontId="81" fillId="0" borderId="0" xfId="0" applyFont="1" applyAlignment="1">
      <x:alignment horizontal="center"/>
    </x:xf>
    <x:xf numFmtId="0" fontId="81" fillId="0" borderId="6" xfId="0" applyFont="1" applyBorder="1" applyAlignment="1">
      <x:alignment horizontal="center"/>
    </x:xf>
    <x:xf numFmtId="0" fontId="81" fillId="0" borderId="0" xfId="165" applyFont="1"/>
    <x:xf numFmtId="164" fontId="81" fillId="0" borderId="6" xfId="4" applyNumberFormat="1" applyFont="1" applyBorder="1"/>
    <x:xf numFmtId="0" fontId="81" fillId="0" borderId="0" xfId="0" applyFont="1"/>
    <x:xf numFmtId="0" fontId="81" fillId="0" borderId="6" xfId="0" applyFont="1" applyBorder="1"/>
    <x:xf numFmtId="0" fontId="81" fillId="0" borderId="6" xfId="165" applyFont="1" applyBorder="1" applyAlignment="1">
      <x:alignment horizontal="center" wrapText="1"/>
    </x:xf>
    <x:xf numFmtId="165" fontId="81" fillId="0" borderId="0" xfId="144" applyNumberFormat="1" applyFont="1" applyBorder="1"/>
    <x:xf numFmtId="165" fontId="81" fillId="0" borderId="6" xfId="144" applyNumberFormat="1" applyFont="1" applyBorder="1"/>
    <x:xf numFmtId="0" fontId="7" fillId="0" borderId="0" xfId="3" applyAlignment="1">
      <x:alignment wrapText="1"/>
    </x:xf>
    <x:xf numFmtId="164" fontId="85" fillId="0" borderId="0" xfId="4" applyNumberFormat="1" applyFont="1" applyBorder="1"/>
    <x:xf numFmtId="164" fontId="85" fillId="0" borderId="6" xfId="4" applyNumberFormat="1" applyFont="1" applyBorder="1"/>
    <x:xf numFmtId="164" fontId="81" fillId="2" borderId="5" xfId="4" applyNumberFormat="1" applyFont="1" applyFill="1" applyBorder="1"/>
    <x:xf numFmtId="164" fontId="81" fillId="0" borderId="0" xfId="4" applyNumberFormat="1" applyFont="1" applyBorder="1"/>
    <x:xf numFmtId="0" fontId="81" fillId="0" borderId="0" xfId="3" applyFont="1" applyAlignment="1">
      <x:alignment wrapText="1"/>
    </x:xf>
    <x:xf numFmtId="164" fontId="81" fillId="0" borderId="5" xfId="4" applyNumberFormat="1" applyFont="1" applyBorder="1"/>
    <x:xf numFmtId="164" fontId="81" fillId="0" borderId="0" xfId="4" applyNumberFormat="1" applyFont="1" applyFill="1" applyBorder="1"/>
    <x:xf numFmtId="164" fontId="81" fillId="0" borderId="6" xfId="4" applyNumberFormat="1" applyFont="1" applyFill="1" applyBorder="1"/>
    <x:xf numFmtId="0" fontId="81" fillId="0" borderId="7" xfId="165" applyFont="1" applyBorder="1"/>
    <x:xf numFmtId="0" fontId="81" fillId="0" borderId="8" xfId="165" applyFont="1" applyBorder="1" applyAlignment="1">
      <x:alignment horizontal="center"/>
    </x:xf>
    <x:xf numFmtId="164" fontId="81" fillId="0" borderId="7" xfId="4" applyNumberFormat="1" applyFont="1" applyBorder="1"/>
    <x:xf numFmtId="164" fontId="81" fillId="0" borderId="1" xfId="4" applyNumberFormat="1" applyFont="1" applyBorder="1"/>
    <x:xf numFmtId="164" fontId="81" fillId="0" borderId="8" xfId="4" applyNumberFormat="1" applyFont="1" applyBorder="1"/>
    <x:xf numFmtId="0" fontId="81" fillId="0" borderId="8" xfId="165" applyFont="1" applyBorder="1"/>
    <x:xf numFmtId="0" fontId="83" fillId="0" borderId="9" xfId="165" applyFont="1" applyBorder="1" applyAlignment="1">
      <x:alignment horizontal="center"/>
    </x:xf>
    <x:xf numFmtId="0" fontId="83" fillId="0" borderId="4" xfId="165" applyFont="1" applyBorder="1" applyAlignment="1">
      <x:alignment horizontal="center"/>
    </x:xf>
    <x:xf numFmtId="164" fontId="83" fillId="0" borderId="3" xfId="4" applyNumberFormat="1" applyFont="1" applyBorder="1" applyAlignment="1">
      <x:alignment horizontal="center"/>
    </x:xf>
    <x:xf numFmtId="0" fontId="83" fillId="0" borderId="3" xfId="165" applyFont="1" applyBorder="1" applyAlignment="1">
      <x:alignment horizontal="center"/>
    </x:xf>
    <x:xf numFmtId="0" fontId="83" fillId="0" borderId="2" xfId="165" applyFont="1" applyBorder="1" applyAlignment="1">
      <x:alignment horizontal="center"/>
    </x:xf>
    <x:xf numFmtId="0" fontId="81" fillId="0" borderId="10" xfId="165" applyFont="1" applyBorder="1" applyAlignment="1">
      <x:alignment horizontal="center"/>
    </x:xf>
    <x:xf numFmtId="164" fontId="81" fillId="0" borderId="0" xfId="165" applyNumberFormat="1" applyFont="1"/>
    <x:xf numFmtId="166" fontId="81" fillId="0" borderId="10" xfId="155" applyNumberFormat="1" applyFont="1" applyFill="1" applyBorder="1"/>
    <x:xf numFmtId="166" fontId="81" fillId="0" borderId="6" xfId="165" applyNumberFormat="1" applyFont="1" applyBorder="1"/>
    <x:xf numFmtId="166" fontId="81" fillId="0" borderId="0" xfId="165" applyNumberFormat="1" applyFont="1"/>
    <x:xf numFmtId="166" fontId="7" fillId="0" borderId="0" xfId="165" applyNumberFormat="1"/>
    <x:xf numFmtId="164" fontId="81" fillId="0" borderId="5" xfId="165" applyNumberFormat="1" applyFont="1" applyBorder="1"/>
    <x:xf numFmtId="164" fontId="7" fillId="0" borderId="0" xfId="165" applyNumberFormat="1"/>
    <x:xf numFmtId="166" fontId="81" fillId="0" borderId="10" xfId="155" applyNumberFormat="1" applyFont="1" applyBorder="1"/>
    <x:xf numFmtId="164" fontId="81" fillId="0" borderId="0" xfId="0" applyNumberFormat="1" applyFont="1"/>
    <x:xf numFmtId="164" fontId="83" fillId="0" borderId="10" xfId="165" applyNumberFormat="1" applyFont="1" applyBorder="1"/>
    <x:xf numFmtId="164" fontId="83" fillId="0" borderId="0" xfId="165" applyNumberFormat="1" applyFont="1"/>
    <x:xf numFmtId="164" fontId="83" fillId="0" borderId="6" xfId="4" applyNumberFormat="1" applyFont="1" applyBorder="1"/>
    <x:xf numFmtId="164" fontId="83" fillId="0" borderId="11" xfId="165" applyNumberFormat="1" applyFont="1" applyBorder="1"/>
    <x:xf numFmtId="164" fontId="83" fillId="0" borderId="1" xfId="165" applyNumberFormat="1" applyFont="1" applyBorder="1"/>
    <x:xf numFmtId="164" fontId="83" fillId="0" borderId="8" xfId="4" applyNumberFormat="1" applyFont="1" applyBorder="1"/>
    <x:xf numFmtId="166" fontId="81" fillId="0" borderId="11" xfId="155" applyNumberFormat="1" applyFont="1" applyBorder="1"/>
    <x:xf numFmtId="166" fontId="81" fillId="0" borderId="1" xfId="165" applyNumberFormat="1" applyFont="1" applyBorder="1"/>
    <x:xf numFmtId="164" fontId="81" fillId="0" borderId="0" xfId="4" applyNumberFormat="1" applyFont="1"/>
    <x:xf numFmtId="166" fontId="81" fillId="0" borderId="0" xfId="155" applyNumberFormat="1" applyFont="1"/>
    <x:xf numFmtId="164" fontId="7" fillId="0" borderId="0" xfId="4" applyNumberFormat="1" applyFill="1" applyBorder="1"/>
    <x:xf numFmtId="164" fontId="7" fillId="0" borderId="1" xfId="0" applyNumberFormat="1" applyFont="1" applyBorder="1" applyAlignment="1"/>
    <x:xf numFmtId="168" fontId="12" fillId="0" borderId="0" xfId="0" applyNumberFormat="1" applyFont="1"/>
    <x:xf numFmtId="164" fontId="7" fillId="9" borderId="0" xfId="0" applyNumberFormat="1" applyFont="1" applyFill="1"/>
    <x:xf numFmtId="0" fontId="7" fillId="0" borderId="0" xfId="33"/>
    <x:xf numFmtId="0" fontId="8" fillId="0" borderId="0" xfId="7" applyFont="1"/>
    <x:xf numFmtId="0" fontId="7" fillId="0" borderId="0" xfId="7"/>
    <x:xf numFmtId="0" fontId="7" fillId="0" borderId="0" xfId="7" applyAlignment="1">
      <x:alignment horizontal="center"/>
    </x:xf>
    <x:xf numFmtId="44" fontId="7" fillId="0" borderId="0" xfId="46" applyFont="1" applyAlignment="1">
      <x:alignment horizontal="center"/>
    </x:xf>
    <x:xf numFmtId="43" fontId="12" fillId="0" borderId="0" xfId="48" applyFont="1"/>
    <x:xf numFmtId="0" fontId="5" fillId="0" borderId="0" xfId="0" applyFont="1" applyAlignment="1">
      <x:alignment horizontal="left"/>
    </x:xf>
    <x:xf numFmtId="164" fontId="7" fillId="0" borderId="0" xfId="7" applyNumberFormat="1" applyFont="1" applyAlignment="1">
      <x:alignment horizontal="right"/>
    </x:xf>
    <x:xf numFmtId="166" fontId="22" fillId="0" borderId="0" xfId="0" applyNumberFormat="1" applyFont="1" applyFill="1"/>
    <x:xf numFmtId="0" fontId="22" fillId="0" borderId="6" xfId="0" applyFont="1" applyBorder="1" applyAlignment="1">
      <x:alignment wrapText="1"/>
    </x:xf>
    <x:xf numFmtId="0" fontId="2" fillId="3" borderId="3" xfId="0" applyFont="1" applyFill="1" applyBorder="1" applyAlignment="1">
      <x:alignment horizontal="center" wrapText="1"/>
    </x:xf>
    <x:xf numFmtId="0" fontId="13" fillId="0" borderId="0" xfId="0" applyFont="1"/>
    <x:xf numFmtId="0" fontId="2" fillId="3" borderId="4" xfId="0" applyFont="1" applyFill="1" applyBorder="1" applyAlignment="1">
      <x:alignment horizontal="center" wrapText="1"/>
    </x:xf>
    <x:xf numFmtId="0" fontId="2" fillId="3" borderId="4" xfId="0" applyFont="1" applyFill="1" applyBorder="1" applyAlignment="1">
      <x:alignment horizontal="center" wrapText="1"/>
    </x:xf>
    <x:xf numFmtId="164" fontId="7" fillId="0" borderId="5" xfId="1" applyNumberFormat="1" applyFont="1" applyFill="1" applyBorder="1"/>
    <x:xf numFmtId="164" fontId="7" fillId="0" borderId="6" xfId="8" applyNumberFormat="1" applyFont="1" applyFill="1" applyBorder="1"/>
    <x:xf numFmtId="164" fontId="7" fillId="0" borderId="7" xfId="1" applyNumberFormat="1" applyFont="1" applyFill="1" applyBorder="1"/>
    <x:xf numFmtId="164" fontId="7" fillId="0" borderId="8" xfId="0" applyNumberFormat="1" applyFont="1" applyBorder="1" applyAlignment="1"/>
    <x:xf numFmtId="43" fontId="7" fillId="0" borderId="0" xfId="0" applyNumberFormat="1" applyFont="1" applyBorder="1"/>
    <x:xf numFmtId="171" fontId="13" fillId="0" borderId="0" xfId="0" applyNumberFormat="1" applyFont="1"/>
    <x:xf numFmtId="166" fontId="13" fillId="2" borderId="0" xfId="10" applyNumberFormat="1" applyFont="1" applyFill="1"/>
    <x:xf numFmtId="166" fontId="13" fillId="2" borderId="0" xfId="0" applyNumberFormat="1" applyFont="1" applyFill="1"/>
    <x:xf numFmtId="0" fontId="40" fillId="0" borderId="0" xfId="52" applyFont="1"/>
    <x:xf numFmtId="166" fontId="13" fillId="2" borderId="20" xfId="10" applyNumberFormat="1" applyFont="1" applyFill="1" applyBorder="1"/>
    <x:xf numFmtId="41" fontId="9" fillId="0" borderId="0" xfId="7" applyNumberFormat="1" applyFont="1"/>
    <x:xf numFmtId="0" fontId="86" fillId="0" borderId="0" xfId="0" applyFont="1" applyFill="1"/>
    <x:xf numFmtId="43" fontId="0" fillId="0" borderId="0" xfId="48" applyFont="1"/>
    <x:xf numFmtId="43" fontId="0" fillId="0" borderId="0" xfId="0" applyNumberFormat="1"/>
    <x:xf numFmtId="0" fontId="12" fillId="0" borderId="0" xfId="0" applyFont="1" applyFill="1" applyAlignment="1">
      <x:alignment horizontal="center" vertical="center" wrapText="1"/>
    </x:xf>
    <x:xf numFmtId="164" fontId="7" fillId="2" borderId="34" xfId="48" applyNumberFormat="1" applyFont="1" applyFill="1" applyBorder="1" applyAlignment="1">
      <x:alignment horizontal="center"/>
    </x:xf>
    <x:xf numFmtId="164" fontId="7" fillId="2" borderId="12" xfId="48" applyNumberFormat="1" applyFont="1" applyFill="1" applyBorder="1" applyAlignment="1">
      <x:alignment horizontal="center"/>
    </x:xf>
    <x:xf numFmtId="0" fontId="87" fillId="3" borderId="4" xfId="0" applyFont="1" applyFill="1" applyBorder="1" applyAlignment="1">
      <x:alignment horizontal="center" wrapText="1"/>
    </x:xf>
    <x:xf numFmtId="0" fontId="12" fillId="0" borderId="0" xfId="0" quotePrefix="1" applyFont="1"/>
    <x:xf numFmtId="10" fontId="12" fillId="0" borderId="0" xfId="47" applyNumberFormat="1" applyFont="1"/>
    <x:xf numFmtId="166" fontId="7" fillId="9" borderId="0" xfId="7" applyNumberFormat="1" applyFill="1"/>
    <x:xf numFmtId="164" fontId="7" fillId="9" borderId="7" xfId="1" applyNumberFormat="1" applyFont="1" applyFill="1" applyBorder="1"/>
    <x:xf numFmtId="0" fontId="22" fillId="0" borderId="0" xfId="0" applyFont="1" applyAlignment="1">
      <x:alignment horizontal="center" vertical="center" wrapText="1"/>
    </x:xf>
    <x:xf numFmtId="0" fontId="22" fillId="0" borderId="6" xfId="0" applyFont="1" applyBorder="1" applyAlignment="1">
      <x:alignment wrapText="1"/>
    </x:xf>
    <x:xf numFmtId="174" fontId="7" fillId="0" borderId="0" xfId="47" applyNumberFormat="1" applyFont="1" applyFill="1" applyAlignment="1"/>
    <x:xf numFmtId="0" fontId="7" fillId="0" borderId="0" xfId="0" applyFont="1"/>
    <x:xf numFmtId="0" fontId="22" fillId="0" borderId="0" xfId="0" applyFont="1"/>
    <x:xf numFmtId="164" fontId="22" fillId="9" borderId="0" xfId="48" applyNumberFormat="1" applyFont="1" applyFill="1"/>
    <x:xf numFmtId="0" fontId="22" fillId="0" borderId="0" xfId="0" applyFont="1" applyAlignment="1">
      <x:alignment horizontal="left"/>
    </x:xf>
    <x:xf numFmtId="0" fontId="44" fillId="9" borderId="0" xfId="0" applyFont="1" applyFill="1"/>
    <x:xf numFmtId="41" fontId="7" fillId="9" borderId="22" xfId="0" applyNumberFormat="1" applyFont="1" applyFill="1" applyBorder="1"/>
    <x:xf numFmtId="0" fontId="22" fillId="9" borderId="21" xfId="14" applyFont="1" applyFill="1" applyBorder="1"/>
    <x:xf numFmtId="0" fontId="22" fillId="9" borderId="31" xfId="14" applyFont="1" applyFill="1" applyBorder="1"/>
    <x:xf numFmtId="0" fontId="7" fillId="0" borderId="0" xfId="14"/>
    <x:xf numFmtId="0" fontId="37" fillId="0" borderId="0" xfId="14" applyFont="1"/>
    <x:xf numFmtId="37" fontId="7" fillId="0" borderId="0" xfId="14" applyNumberFormat="1"/>
    <x:xf numFmtId="37" fontId="7" fillId="0" borderId="0" xfId="14" applyNumberFormat="1" applyAlignment="1">
      <x:alignment horizontal="center"/>
    </x:xf>
    <x:xf numFmtId="0" fontId="7" fillId="0" borderId="0" xfId="14" applyAlignment="1">
      <x:alignment horizontal="center"/>
    </x:xf>
    <x:xf numFmtId="0" fontId="37" fillId="0" borderId="0" xfId="14" applyFont="1" applyAlignment="1">
      <x:alignment horizontal="left"/>
    </x:xf>
    <x:xf numFmtId="0" fontId="22" fillId="9" borderId="21" xfId="14" applyFont="1" applyFill="1" applyBorder="1"/>
    <x:xf numFmtId="0" fontId="22" fillId="9" borderId="31" xfId="14" applyFont="1" applyFill="1" applyBorder="1"/>
    <x:xf numFmtId="41" fontId="7" fillId="2" borderId="22" xfId="0" applyNumberFormat="1" applyFont="1" applyFill="1" applyBorder="1"/>
    <x:xf numFmtId="0" fontId="7" fillId="2" borderId="22" xfId="14" applyFill="1" applyBorder="1" applyAlignment="1">
      <x:alignment vertical="top" wrapText="1"/>
    </x:xf>
    <x:xf numFmtId="0" fontId="0" fillId="0" borderId="0" xfId="0"/>
    <x:xf numFmtId="0" fontId="7" fillId="0" borderId="0" xfId="14"/>
    <x:xf numFmtId="0" fontId="8" fillId="0" borderId="0" xfId="14" applyFont="1"/>
    <x:xf numFmtId="0" fontId="7" fillId="0" borderId="0" xfId="14" applyAlignment="1">
      <x:alignment horizontal="center"/>
    </x:xf>
    <x:xf numFmtId="0" fontId="37" fillId="0" borderId="0" xfId="14" applyFont="1" applyAlignment="1">
      <x:alignment horizontal="left"/>
    </x:xf>
    <x:xf numFmtId="0" fontId="8" fillId="0" borderId="0" xfId="14" applyFont="1" applyAlignment="1">
      <x:alignment horizontal="left"/>
    </x:xf>
    <x:xf numFmtId="0" fontId="0" fillId="0" borderId="0" xfId="0"/>
    <x:xf numFmtId="0" fontId="7" fillId="0" borderId="0" xfId="14"/>
    <x:xf numFmtId="0" fontId="8" fillId="0" borderId="0" xfId="14" applyFont="1"/>
    <x:xf numFmtId="0" fontId="7" fillId="0" borderId="0" xfId="14" applyAlignment="1">
      <x:alignment horizontal="center"/>
    </x:xf>
    <x:xf numFmtId="0" fontId="37" fillId="0" borderId="0" xfId="14" applyFont="1" applyAlignment="1">
      <x:alignment horizontal="left"/>
    </x:xf>
    <x:xf numFmtId="0" fontId="8" fillId="0" borderId="0" xfId="14" applyFont="1" applyAlignment="1">
      <x:alignment horizontal="left"/>
    </x:xf>
    <x:xf numFmtId="164" fontId="7" fillId="2" borderId="0" xfId="48" applyNumberFormat="1" applyFont="1" applyFill="1"/>
    <x:xf numFmtId="41" fontId="7" fillId="2" borderId="22" xfId="0" applyNumberFormat="1" applyFont="1" applyFill="1" applyBorder="1"/>
    <x:xf numFmtId="0" fontId="7" fillId="2" borderId="22" xfId="0" applyFont="1" applyFill="1" applyBorder="1" applyAlignment="1">
      <x:alignment wrapText="1"/>
    </x:xf>
    <x:xf numFmtId="0" fontId="7" fillId="0" borderId="0" xfId="14"/>
    <x:xf numFmtId="0" fontId="37" fillId="0" borderId="0" xfId="14" applyFont="1"/>
    <x:xf numFmtId="37" fontId="7" fillId="0" borderId="0" xfId="14" applyNumberFormat="1"/>
    <x:xf numFmtId="37" fontId="7" fillId="0" borderId="0" xfId="14" applyNumberFormat="1" applyAlignment="1">
      <x:alignment horizontal="center"/>
    </x:xf>
    <x:xf numFmtId="0" fontId="7" fillId="0" borderId="0" xfId="14" applyAlignment="1">
      <x:alignment horizontal="center"/>
    </x:xf>
    <x:xf numFmtId="0" fontId="37" fillId="0" borderId="0" xfId="14" applyFont="1" applyAlignment="1">
      <x:alignment horizontal="left"/>
    </x:xf>
    <x:xf numFmtId="168" fontId="7" fillId="2" borderId="21" xfId="25" applyFont="1" applyFill="1" applyBorder="1" applyAlignment="1">
      <x:alignment vertical="top"/>
    </x:xf>
    <x:xf numFmtId="164" fontId="7" fillId="2" borderId="22" xfId="156" applyNumberFormat="1" applyFill="1" applyBorder="1" applyAlignment="1">
      <x:alignment vertical="top" wrapText="1"/>
    </x:xf>
    <x:xf numFmtId="0" fontId="7" fillId="9" borderId="22" xfId="0" applyFont="1" applyFill="1" applyBorder="1" applyAlignment="1">
      <x:alignment horizontal="left" wrapText="1"/>
    </x:xf>
    <x:xf numFmtId="0" fontId="7" fillId="2" borderId="0" xfId="5" applyFill="1" applyAlignment="1">
      <x:alignment horizontal="left"/>
    </x:xf>
    <x:xf numFmtId="164" fontId="13" fillId="0" borderId="0" xfId="0" applyNumberFormat="1" applyFont="1"/>
    <x:xf numFmtId="0" fontId="7" fillId="9" borderId="26" xfId="8" applyNumberFormat="1" applyFont="1" applyFill="1" applyBorder="1" applyAlignment="1">
      <x:alignment horizontal="left"/>
    </x:xf>
    <x:xf numFmtId="164" fontId="7" fillId="9" borderId="29" xfId="8" applyNumberFormat="1" applyFont="1" applyFill="1" applyBorder="1"/>
    <x:xf numFmtId="164" fontId="7" fillId="9" borderId="27" xfId="8" applyNumberFormat="1" applyFont="1" applyFill="1" applyBorder="1"/>
    <x:xf numFmtId="166" fontId="7" fillId="0" borderId="25" xfId="10" applyNumberFormat="1" applyFont="1" applyFill="1" applyBorder="1"/>
    <x:xf numFmtId="168" fontId="7" fillId="0" borderId="32" xfId="35" applyFont="1" applyBorder="1"/>
    <x:xf numFmtId="43" fontId="7" fillId="9" borderId="27" xfId="8" applyFont="1" applyFill="1" applyBorder="1"/>
    <x:xf numFmtId="168" fontId="7" fillId="9" borderId="26" xfId="35" applyFont="1" applyFill="1" applyBorder="1"/>
    <x:xf numFmtId="168" fontId="7" fillId="0" borderId="24" xfId="35" applyFont="1" applyFill="1" applyBorder="1"/>
    <x:xf numFmtId="169" fontId="13" fillId="0" borderId="0" xfId="8" applyNumberFormat="1" applyFont="1" applyFill="1" applyBorder="1" applyAlignment="1">
      <x:alignment horizontal="right"/>
    </x:xf>
    <x:xf numFmtId="10" fontId="13" fillId="0" borderId="19" xfId="12" applyNumberFormat="1" applyFont="1" applyBorder="1" applyAlignment="1"/>
    <x:xf numFmtId="10" fontId="22" fillId="0" borderId="0" xfId="144" applyNumberFormat="1" applyFont="1"/>
    <x:xf numFmtId="10" fontId="22" fillId="2" borderId="0" xfId="0" applyNumberFormat="1" applyFont="1" applyFill="1" applyAlignment="1">
      <x:alignment horizontal="center" wrapText="1"/>
    </x:xf>
    <x:xf numFmtId="10" fontId="7" fillId="0" borderId="0" xfId="2" applyNumberFormat="1" applyFont="1" applyFill="1" applyBorder="1"/>
    <x:xf numFmtId="166" fontId="22" fillId="0" borderId="0" xfId="46" applyNumberFormat="1" applyFont="1" applyBorder="1"/>
    <x:xf numFmtId="166" fontId="7" fillId="0" borderId="0" xfId="46" applyNumberFormat="1" applyFont="1" applyAlignment="1">
      <x:alignment horizontal="center"/>
    </x:xf>
    <x:xf numFmtId="10" fontId="7" fillId="0" borderId="0" xfId="2" applyNumberFormat="1" applyFont="1"/>
    <x:xf numFmtId="10" fontId="81" fillId="0" borderId="5" xfId="165" applyNumberFormat="1" applyFont="1" applyBorder="1"/>
    <x:xf numFmtId="10" fontId="81" fillId="0" borderId="5" xfId="144" applyNumberFormat="1" applyFont="1" applyBorder="1"/>
    <x:xf numFmtId="10" fontId="81" fillId="0" borderId="5" xfId="0" applyNumberFormat="1" applyFont="1" applyBorder="1"/>
    <x:xf numFmtId="10" fontId="81" fillId="0" borderId="0" xfId="144" applyNumberFormat="1" applyFont="1" applyBorder="1"/>
    <x:xf numFmtId="166" fontId="7" fillId="2" borderId="0" xfId="46" applyNumberFormat="1" applyFont="1" applyFill="1" applyBorder="1" applyAlignment="1">
      <x:alignment horizontal="right"/>
    </x:xf>
    <x:xf numFmtId="166" fontId="7" fillId="0" borderId="0" xfId="46" applyNumberFormat="1" applyFont="1" applyFill="1" applyBorder="1" applyAlignment="1">
      <x:alignment horizontal="center"/>
    </x:xf>
    <x:xf numFmtId="166" fontId="8" fillId="0" borderId="0" xfId="46" applyNumberFormat="1" applyFont="1" applyFill="1" applyBorder="1" applyAlignment="1">
      <x:alignment horizontal="center"/>
    </x:xf>
    <x:xf numFmtId="166" fontId="7" fillId="0" borderId="1" xfId="46" applyNumberFormat="1" applyFont="1" applyFill="1" applyBorder="1" applyAlignment="1">
      <x:alignment horizontal="center"/>
    </x:xf>
    <x:xf numFmtId="166" fontId="7" fillId="0" borderId="1" xfId="46" applyNumberFormat="1" applyFont="1" applyBorder="1" applyAlignment="1">
      <x:alignment horizontal="center"/>
    </x:xf>
    <x:xf numFmtId="43" fontId="88" fillId="0" borderId="0" xfId="8" applyFont="1" applyFill="1" applyBorder="1" applyAlignment="1"/>
    <x:xf numFmtId="43" fontId="89" fillId="0" borderId="0" xfId="8" applyFont="1" applyFill="1" applyBorder="1" applyAlignment="1"/>
    <x:xf numFmtId="0" fontId="12" fillId="0" borderId="0" xfId="0" applyFont="1" applyFill="1"/>
    <x:xf numFmtId="44" fontId="12" fillId="0" borderId="0" xfId="46" applyFont="1"/>
    <x:xf numFmtId="0" fontId="9" fillId="0" borderId="0" xfId="0" applyFont="1" applyFill="1"/>
    <x:xf numFmtId="0" fontId="90" fillId="0" borderId="0" xfId="0" applyFont="1" applyFill="1"/>
    <x:xf numFmtId="0" fontId="12" fillId="0" borderId="0" xfId="0" applyFont="1" applyFill="1" applyAlignment="1">
      <x:alignment horizontal="right"/>
    </x:xf>
    <x:xf numFmtId="0" fontId="12" fillId="0" borderId="0" xfId="0" applyFont="1" applyFill="1" applyAlignment="1">
      <x:alignment horizontal="center"/>
    </x:xf>
    <x:xf numFmtId="0" fontId="86" fillId="0" borderId="0" xfId="14" applyFont="1" applyFill="1" applyAlignment="1">
      <x:alignment horizontal="center" wrapText="1"/>
    </x:xf>
    <x:xf numFmtId="166" fontId="12" fillId="0" borderId="0" xfId="7" applyNumberFormat="1" applyFont="1" applyFill="1"/>
    <x:xf numFmtId="166" fontId="12" fillId="0" borderId="0" xfId="0" applyNumberFormat="1" applyFont="1" applyFill="1"/>
    <x:xf numFmtId="0" fontId="12" fillId="0" borderId="0" xfId="0" applyFont="1" applyFill="1" applyAlignment="1"/>
    <x:xf numFmtId="0" fontId="12" fillId="0" borderId="0" xfId="0" applyFont="1" applyFill="1" applyAlignment="1">
      <x:alignment horizontal="left" vertical="center" wrapText="1"/>
    </x:xf>
    <x:xf numFmtId="164" fontId="12" fillId="0" borderId="0" xfId="8" applyNumberFormat="1" applyFont="1" applyFill="1"/>
    <x:xf numFmtId="166" fontId="12" fillId="0" borderId="0" xfId="46" applyNumberFormat="1" applyFont="1" applyFill="1" applyAlignment="1">
      <x:alignment horizontal="left" wrapText="1"/>
    </x:xf>
    <x:xf numFmtId="164" fontId="12" fillId="0" borderId="0" xfId="8" applyNumberFormat="1" applyFont="1" applyFill="1" applyAlignment="1"/>
    <x:xf numFmtId="164" fontId="12" fillId="0" borderId="0" xfId="8" applyNumberFormat="1" applyFont="1" applyFill="1" applyBorder="1" applyAlignment="1"/>
    <x:xf numFmtId="164" fontId="12" fillId="0" borderId="0" xfId="0" applyNumberFormat="1" applyFont="1" applyFill="1"/>
    <x:xf numFmtId="0" fontId="91" fillId="0" borderId="0" xfId="0" applyFont="1" applyFill="1"/>
    <x:xf numFmtId="0" fontId="92" fillId="0" borderId="0" xfId="0" applyNumberFormat="1" applyFont="1" applyFill="1"/>
    <x:xf numFmtId="0" fontId="2" fillId="3" borderId="4" xfId="0" applyFont="1" applyFill="1" applyBorder="1" applyAlignment="1">
      <x:alignment horizontal="center" wrapText="1"/>
    </x:xf>
    <x:xf numFmtId="41" fontId="7" fillId="9" borderId="0" xfId="46" applyNumberFormat="1" applyFont="1" applyFill="1" applyProtection="1">
      <x:protection locked="0"/>
    </x:xf>
    <x:xf numFmtId="166" fontId="12" fillId="0" borderId="0" xfId="46" applyNumberFormat="1" applyFont="1" applyBorder="1" applyAlignment="1">
      <x:alignment horizontal="left" wrapText="1"/>
    </x:xf>
    <x:xf numFmtId="166" fontId="12" fillId="0" borderId="0" xfId="46" applyNumberFormat="1" applyFont="1" applyBorder="1"/>
    <x:xf numFmtId="166" fontId="12" fillId="0" borderId="0" xfId="46" applyNumberFormat="1" applyFont="1" applyFill="1" applyBorder="1"/>
    <x:xf numFmtId="166" fontId="12" fillId="0" borderId="1" xfId="46" applyNumberFormat="1" applyFont="1" applyBorder="1"/>
    <x:xf numFmtId="164" fontId="12" fillId="0" borderId="0" xfId="48" applyNumberFormat="1" applyFont="1" applyFill="1" applyBorder="1"/>
    <x:xf numFmtId="164" fontId="12" fillId="0" borderId="1" xfId="48" applyNumberFormat="1" applyFont="1" applyFill="1" applyBorder="1"/>
    <x:xf numFmtId="164" fontId="7" fillId="9" borderId="1" xfId="0" applyNumberFormat="1" applyFont="1" applyFill="1" applyBorder="1"/>
    <x:xf numFmtId="41" fontId="13" fillId="0" borderId="18" xfId="48" applyNumberFormat="1" applyFont="1" applyFill="1" applyBorder="1" applyAlignment="1">
      <x:alignment horizontal="right"/>
    </x:xf>
    <x:xf numFmtId="41" fontId="13" fillId="0" borderId="0" xfId="0" applyNumberFormat="1" applyFont="1" applyFill="1" applyBorder="1" applyAlignment="1">
      <x:alignment horizontal="right"/>
    </x:xf>
    <x:xf numFmtId="41" fontId="13" fillId="0" borderId="19" xfId="0" applyNumberFormat="1" applyFont="1" applyBorder="1"/>
    <x:xf numFmtId="41" fontId="7" fillId="0" borderId="0" xfId="0" applyNumberFormat="1" applyFont="1" applyProtection="1">
      <x:protection locked="0"/>
    </x:xf>
    <x:xf numFmtId="188" fontId="7" fillId="0" borderId="19" xfId="8" applyNumberFormat="1" applyFont="1" applyFill="1" applyBorder="1"/>
    <x:xf numFmtId="188" fontId="7" fillId="9" borderId="0" xfId="26" applyNumberFormat="1" applyFont="1" applyFill="1"/>
    <x:xf numFmtId="42" fontId="7" fillId="9" borderId="0" xfId="46" applyNumberFormat="1" applyFont="1" applyFill="1"/>
    <x:xf numFmtId="41" fontId="22" fillId="0" borderId="0" xfId="46" applyNumberFormat="1" applyFont="1" applyBorder="1"/>
    <x:xf numFmtId="41" fontId="7" fillId="0" borderId="0" xfId="46" applyNumberFormat="1" applyFont="1" applyAlignment="1">
      <x:alignment horizontal="center"/>
    </x:xf>
    <x:xf numFmtId="168" fontId="7" fillId="0" borderId="0" xfId="25" applyFont="1" applyFill="1" applyAlignment="1"/>
    <x:xf numFmtId="164" fontId="22" fillId="7" borderId="0" xfId="8" applyNumberFormat="1" applyFont="1" applyFill="1" applyBorder="1"/>
    <x:xf numFmtId="166" fontId="7" fillId="0" borderId="0" xfId="6" applyNumberFormat="1" applyFont="1" applyFill="1"/>
    <x:xf numFmtId="0" fontId="108" fillId="0" borderId="0" xfId="0" applyFont="1" applyAlignment="1">
      <x:alignment vertical="center"/>
    </x:xf>
    <x:xf numFmtId="41" fontId="13" fillId="2" borderId="0" xfId="48" applyNumberFormat="1" applyFont="1" applyFill="1" applyAlignment="1"/>
    <x:xf numFmtId="42" fontId="13" fillId="0" borderId="18" xfId="46" applyNumberFormat="1" applyFont="1" applyFill="1" applyBorder="1" applyAlignment="1"/>
    <x:xf numFmtId="42" fontId="13" fillId="0" borderId="0" xfId="46" applyNumberFormat="1" applyFont="1" applyFill="1"/>
    <x:xf numFmtId="42" fontId="13" fillId="0" borderId="18" xfId="46" applyNumberFormat="1" applyFont="1" applyBorder="1" applyAlignment="1"/>
    <x:xf numFmtId="42" fontId="13" fillId="0" borderId="0" xfId="46" applyNumberFormat="1" applyFont="1"/>
    <x:xf numFmtId="42" fontId="13" fillId="0" borderId="0" xfId="48" applyNumberFormat="1" applyFont="1" applyFill="1" applyAlignment="1"/>
    <x:xf numFmtId="42" fontId="13" fillId="0" borderId="0" xfId="10" applyNumberFormat="1" applyFont="1" applyFill="1"/>
    <x:xf numFmtId="42" fontId="13" fillId="0" borderId="18" xfId="48" applyNumberFormat="1" applyFont="1" applyBorder="1" applyAlignment="1"/>
    <x:xf numFmtId="42" fontId="13" fillId="0" borderId="18" xfId="0" applyNumberFormat="1" applyFont="1" applyBorder="1" applyAlignment="1"/>
    <x:xf numFmtId="42" fontId="13" fillId="0" borderId="18" xfId="48" applyNumberFormat="1" applyFont="1" applyFill="1" applyBorder="1" applyAlignment="1"/>
    <x:xf numFmtId="42" fontId="13" fillId="0" borderId="19" xfId="0" applyNumberFormat="1" applyFont="1" applyBorder="1"/>
    <x:xf numFmtId="42" fontId="13" fillId="0" borderId="0" xfId="48" applyNumberFormat="1" applyFont="1" applyBorder="1" applyAlignment="1"/>
    <x:xf numFmtId="0" fontId="13" fillId="0" borderId="0" xfId="0" applyNumberFormat="1" applyFont="1" applyFill="1" applyBorder="1"/>
    <x:xf numFmtId="3" fontId="13" fillId="0" borderId="0" xfId="0" quotePrefix="1" applyNumberFormat="1" applyFont="1" applyFill="1" applyBorder="1" applyAlignment="1">
      <x:alignment horizontal="right"/>
    </x:xf>
    <x:xf numFmtId="3" fontId="17" fillId="0" borderId="0" xfId="0" applyNumberFormat="1" applyFont="1" applyFill="1" applyBorder="1" applyAlignment="1">
      <x:alignment horizontal="right"/>
    </x:xf>
    <x:xf numFmtId="37" fontId="13" fillId="0" borderId="0" xfId="0" applyNumberFormat="1" applyFont="1" applyFill="1" applyBorder="1" applyAlignment="1">
      <x:alignment horizontal="left"/>
    </x:xf>
    <x:xf numFmtId="167" fontId="13" fillId="0" borderId="0" xfId="0" applyNumberFormat="1" applyFont="1" applyFill="1" applyBorder="1" applyAlignment="1">
      <x:alignment horizontal="center"/>
    </x:xf>
    <x:xf numFmtId="0" fontId="43" fillId="0" borderId="0" xfId="0" applyFont="1" applyFill="1" applyBorder="1"/>
    <x:xf numFmtId="0" fontId="13" fillId="0" borderId="0" xfId="0" applyFont="1" applyFill="1" applyBorder="1" applyAlignment="1">
      <x:alignment horizontal="right"/>
    </x:xf>
    <x:xf numFmtId="173" fontId="13" fillId="0" borderId="0" xfId="0" applyNumberFormat="1" applyFont="1" applyFill="1" applyBorder="1" applyAlignment="1">
      <x:alignment horizontal="center"/>
    </x:xf>
    <x:xf numFmtId="173" fontId="13" fillId="0" borderId="0" xfId="0" applyNumberFormat="1" applyFont="1" applyFill="1" applyBorder="1" applyAlignment="1"/>
    <x:xf numFmtId="0" fontId="22" fillId="0" borderId="0" xfId="0" applyFont="1" applyAlignment="1">
      <x:alignment horizontal="center" wrapText="1"/>
    </x:xf>
    <x:xf numFmtId="0" fontId="6" fillId="0" borderId="0" xfId="0" applyFont="1" applyAlignment="1">
      <x:alignment horizontal="center"/>
    </x:xf>
    <x:xf numFmtId="0" fontId="13" fillId="0" borderId="0" xfId="0" applyFont="1" applyAlignment="1">
      <x:alignment horizontal="center"/>
    </x:xf>
    <x:xf numFmtId="168" fontId="7" fillId="0" borderId="0" xfId="27" applyFont="1" applyFill="1" applyBorder="1" applyAlignment="1">
      <x:alignment vertical="top"/>
    </x:xf>
    <x:xf numFmtId="168" fontId="7" fillId="0" borderId="0" xfId="27" applyFont="1" applyAlignment="1">
      <x:alignment vertical="top"/>
    </x:xf>
    <x:xf numFmtId="42" fontId="37" fillId="0" borderId="19" xfId="10" applyNumberFormat="1" applyFont="1" applyBorder="1"/>
    <x:xf numFmtId="164" fontId="7" fillId="0" borderId="5" xfId="48" applyNumberFormat="1" applyFont="1" applyFill="1" applyBorder="1"/>
    <x:xf numFmtId="0" fontId="13" fillId="0" borderId="0" xfId="20" applyFont="1"/>
    <x:xf numFmtId="44" fontId="30" fillId="0" borderId="0" xfId="46" applyFont="1"/>
    <x:xf numFmtId="0" fontId="6" fillId="0" borderId="0" xfId="0" applyFont="1" applyFill="1" applyAlignment="1"/>
    <x:xf numFmtId="0" fontId="13" fillId="0" borderId="0" xfId="27" applyNumberFormat="1" applyFont="1" applyFill="1" applyBorder="1" applyProtection="1">
      <x:protection locked="0"/>
    </x:xf>
    <x:xf numFmtId="0" fontId="13" fillId="0" borderId="0" xfId="27" applyNumberFormat="1" applyFont="1" applyFill="1" applyBorder="1"/>
    <x:xf numFmtId="0" fontId="29" fillId="0" borderId="0" xfId="20" applyFont="1"/>
    <x:xf numFmtId="0" fontId="109" fillId="0" borderId="0" xfId="0" applyFont="1"/>
    <x:xf numFmtId="0" fontId="110" fillId="0" borderId="0" xfId="0" applyFont="1"/>
    <x:xf numFmtId="169" fontId="8" fillId="9" borderId="7" xfId="1" applyNumberFormat="1" applyFont="1" applyFill="1" applyBorder="1"/>
    <x:xf numFmtId="0" fontId="43" fillId="0" borderId="0" xfId="158" applyFont="1"/>
    <x:xf numFmtId="0" fontId="109" fillId="0" borderId="0" xfId="158" applyFont="1"/>
    <x:xf numFmtId="0" fontId="43" fillId="0" borderId="0" xfId="0" applyFont="1" applyFill="1"/>
    <x:xf numFmtId="0" fontId="30" fillId="0" borderId="0" xfId="0" applyFont="1" applyFill="1"/>
    <x:xf numFmtId="0" fontId="109" fillId="0" borderId="0" xfId="0" applyFont="1" applyFill="1"/>
    <x:xf numFmtId="0" fontId="111" fillId="0" borderId="0" xfId="0" applyFont="1" applyFill="1"/>
    <x:xf numFmtId="0" fontId="76" fillId="0" borderId="0" xfId="0" applyFont="1" applyAlignment="1">
      <x:alignment horizontal="left"/>
    </x:xf>
    <x:xf numFmtId="0" fontId="109" fillId="0" borderId="0" xfId="151" applyFont="1"/>
    <x:xf numFmtId="0" fontId="109" fillId="0" borderId="0" xfId="151" applyFont="1" applyAlignment="1">
      <x:alignment horizontal="center"/>
    </x:xf>
    <x:xf numFmtId="0" fontId="42" fillId="0" borderId="0" xfId="0" applyFont="1" applyAlignment="1">
      <x:alignment horizontal="left"/>
    </x:xf>
    <x:xf numFmtId="0" fontId="29" fillId="0" borderId="0" xfId="17" applyFont="1"/>
    <x:xf numFmtId="0" fontId="13" fillId="0" borderId="0" xfId="17" applyFont="1"/>
    <x:xf numFmtId="0" fontId="7" fillId="2" borderId="21" xfId="0" applyFont="1" applyFill="1" applyBorder="1" applyAlignment="1"/>
    <x:xf numFmtId="0" fontId="7" fillId="2" borderId="23" xfId="14" applyFill="1" applyBorder="1" applyAlignment="1"/>
    <x:xf numFmtId="37" fontId="7" fillId="2" borderId="23" xfId="14" applyNumberFormat="1" applyFill="1" applyBorder="1" applyAlignment="1"/>
    <x:xf numFmtId="41" fontId="7" fillId="2" borderId="22" xfId="0" applyNumberFormat="1" applyFont="1" applyFill="1" applyBorder="1" applyAlignment="1"/>
    <x:xf numFmtId="0" fontId="7" fillId="0" borderId="0" xfId="17" applyFont="1" applyAlignment="1"/>
    <x:xf numFmtId="168" fontId="7" fillId="2" borderId="21" xfId="25" applyFont="1" applyFill="1" applyBorder="1" applyAlignment="1"/>
    <x:xf numFmtId="0" fontId="7" fillId="9" borderId="22" xfId="153" applyFill="1" applyBorder="1" applyAlignment="1">
      <x:alignment wrapText="1"/>
    </x:xf>
    <x:xf numFmtId="168" fontId="7" fillId="2" borderId="31" xfId="25" applyFont="1" applyFill="1" applyBorder="1" applyAlignment="1"/>
    <x:xf numFmtId="37" fontId="7" fillId="2" borderId="22" xfId="14" applyNumberFormat="1" applyFill="1" applyBorder="1" applyAlignment="1"/>
    <x:xf numFmtId="41" fontId="7" fillId="9" borderId="22" xfId="0" applyNumberFormat="1" applyFont="1" applyFill="1" applyBorder="1" applyAlignment="1"/>
    <x:xf numFmtId="0" fontId="22" fillId="0" borderId="12" xfId="0" applyFont="1" applyBorder="1" applyAlignment="1">
      <x:alignment horizontal="center"/>
    </x:xf>
    <x:xf numFmtId="0" fontId="22" fillId="0" borderId="24" xfId="0" applyFont="1" applyBorder="1" applyAlignment="1">
      <x:alignment horizontal="center" wrapText="1"/>
    </x:xf>
    <x:xf numFmtId="0" fontId="6" fillId="6" borderId="1" xfId="0" applyNumberFormat="1" applyFont="1" applyFill="1" applyBorder="1" applyAlignment="1">
      <x:alignment horizontal="center"/>
    </x:xf>
    <x:xf numFmtId="0" fontId="13" fillId="0" borderId="19" xfId="0" applyFont="1" applyFill="1" applyBorder="1"/>
    <x:xf numFmtId="41" fontId="13" fillId="0" borderId="0" xfId="8" applyNumberFormat="1" applyFont="1" applyFill="1" applyAlignment="1"/>
    <x:xf numFmtId="41" fontId="13" fillId="0" borderId="15" xfId="0" applyNumberFormat="1" applyFont="1" applyBorder="1"/>
    <x:xf numFmtId="41" fontId="13" fillId="0" borderId="0" xfId="48" quotePrefix="1" applyNumberFormat="1" applyFont="1" applyFill="1" applyAlignment="1">
      <x:alignment horizontal="right"/>
    </x:xf>
    <x:xf numFmtId="41" fontId="13" fillId="0" borderId="12" xfId="48" quotePrefix="1" applyNumberFormat="1" applyFont="1" applyFill="1" applyBorder="1" applyAlignment="1">
      <x:alignment horizontal="right"/>
    </x:xf>
    <x:xf numFmtId="41" fontId="13" fillId="0" borderId="0" xfId="48" applyNumberFormat="1" applyFont="1" applyFill="1" applyBorder="1" applyAlignment="1">
      <x:alignment horizontal="right"/>
    </x:xf>
    <x:xf numFmtId="41" fontId="13" fillId="0" borderId="0" xfId="48" applyNumberFormat="1" applyFont="1" applyFill="1" applyAlignment="1"/>
    <x:xf numFmtId="41" fontId="13" fillId="0" borderId="12" xfId="48" applyNumberFormat="1" applyFont="1" applyFill="1" applyBorder="1" applyAlignment="1"/>
    <x:xf numFmtId="41" fontId="13" fillId="0" borderId="0" xfId="0" applyNumberFormat="1" applyFont="1"/>
    <x:xf numFmtId="41" fontId="13" fillId="0" borderId="18" xfId="0" applyNumberFormat="1" applyFont="1" applyBorder="1" applyAlignment="1">
      <x:alignment horizontal="right"/>
    </x:xf>
    <x:xf numFmtId="41" fontId="13" fillId="0" borderId="0" xfId="0" applyNumberFormat="1" applyFont="1" applyFill="1" applyAlignment="1">
      <x:alignment horizontal="right"/>
    </x:xf>
    <x:xf numFmtId="41" fontId="13" fillId="0" borderId="18" xfId="0" applyNumberFormat="1" applyFont="1" applyBorder="1"/>
    <x:xf numFmtId="41" fontId="13" fillId="5" borderId="0" xfId="0" applyNumberFormat="1" applyFont="1" applyFill="1" applyBorder="1" applyAlignment="1">
      <x:alignment horizontal="center" wrapText="1"/>
    </x:xf>
    <x:xf numFmtId="41" fontId="13" fillId="0" borderId="0" xfId="0" applyNumberFormat="1" applyFont="1" applyFill="1" applyBorder="1" applyAlignment="1">
      <x:alignment horizontal="center" wrapText="1"/>
    </x:xf>
    <x:xf numFmtId="41" fontId="13" fillId="0" borderId="0" xfId="0" applyNumberFormat="1" applyFont="1" applyAlignment="1"/>
    <x:xf numFmtId="41" fontId="13" fillId="2" borderId="0" xfId="48" applyNumberFormat="1" applyFont="1" applyFill="1" applyBorder="1" applyAlignment="1"/>
    <x:xf numFmtId="41" fontId="13" fillId="0" borderId="18" xfId="48" applyNumberFormat="1" applyFont="1" applyFill="1" applyBorder="1" applyAlignment="1"/>
    <x:xf numFmtId="41" fontId="13" fillId="0" borderId="18" xfId="48" applyNumberFormat="1" applyFont="1" applyBorder="1" applyAlignment="1"/>
    <x:xf numFmtId="41" fontId="13" fillId="0" borderId="0" xfId="48" applyNumberFormat="1" applyFont="1" applyFill="1" applyAlignment="1">
      <x:alignment horizontal="right"/>
    </x:xf>
    <x:xf numFmtId="41" fontId="13" fillId="0" borderId="12" xfId="48" applyNumberFormat="1" applyFont="1" applyFill="1" applyBorder="1" applyAlignment="1">
      <x:alignment horizontal="right"/>
    </x:xf>
    <x:xf numFmtId="41" fontId="17" fillId="0" borderId="0" xfId="48" applyNumberFormat="1" applyFont="1" applyFill="1" applyAlignment="1">
      <x:alignment horizontal="right"/>
    </x:xf>
    <x:xf numFmtId="41" fontId="13" fillId="0" borderId="19" xfId="48" applyNumberFormat="1" applyFont="1" applyBorder="1" applyAlignment="1"/>
    <x:xf numFmtId="41" fontId="13" fillId="0" borderId="0" xfId="0" applyNumberFormat="1" applyFont="1" applyBorder="1" applyAlignment="1"/>
    <x:xf numFmtId="41" fontId="13" fillId="0" borderId="0" xfId="12" applyNumberFormat="1" applyFont="1" applyAlignment="1"/>
    <x:xf numFmtId="41" fontId="17" fillId="0" borderId="0" xfId="0" applyNumberFormat="1" applyFont="1" applyAlignment="1">
      <x:alignment horizontal="right"/>
    </x:xf>
    <x:xf numFmtId="41" fontId="13" fillId="0" borderId="18" xfId="0" applyNumberFormat="1" applyFont="1" applyFill="1" applyBorder="1" applyAlignment="1">
      <x:alignment horizontal="right"/>
    </x:xf>
    <x:xf numFmtId="41" fontId="13" fillId="0" borderId="0" xfId="48" applyNumberFormat="1" applyFont="1" applyBorder="1" applyAlignment="1">
      <x:alignment horizontal="right"/>
    </x:xf>
    <x:xf numFmtId="41" fontId="13" fillId="0" borderId="19" xfId="48" applyNumberFormat="1" applyFont="1" applyBorder="1" applyAlignment="1">
      <x:alignment horizontal="right"/>
    </x:xf>
    <x:xf numFmtId="41" fontId="13" fillId="0" borderId="0" xfId="8" applyNumberFormat="1" applyFont="1" applyFill="1"/>
    <x:xf numFmtId="41" fontId="13" fillId="2" borderId="12" xfId="48" applyNumberFormat="1" applyFont="1" applyFill="1" applyBorder="1" applyAlignment="1">
      <x:alignment horizontal="right"/>
    </x:xf>
    <x:xf numFmtId="41" fontId="13" fillId="0" borderId="0" xfId="48" applyNumberFormat="1" applyFont="1" applyBorder="1" applyAlignment="1"/>
    <x:xf numFmtId="41" fontId="13" fillId="0" borderId="0" xfId="48" applyNumberFormat="1" applyFont="1" applyAlignment="1"/>
    <x:xf numFmtId="41" fontId="13" fillId="2" borderId="0" xfId="48" applyNumberFormat="1" applyFont="1" applyFill="1" applyBorder="1"/>
    <x:xf numFmtId="41" fontId="13" fillId="2" borderId="12" xfId="48" applyNumberFormat="1" applyFont="1" applyFill="1" applyBorder="1" applyAlignment="1"/>
    <x:xf numFmtId="41" fontId="13" fillId="0" borderId="19" xfId="0" applyNumberFormat="1" applyFont="1" applyBorder="1" applyAlignment="1"/>
    <x:xf numFmtId="41" fontId="13" fillId="0" borderId="0" xfId="48" applyNumberFormat="1" applyFont="1" applyFill="1"/>
    <x:xf numFmtId="41" fontId="13" fillId="0" borderId="12" xfId="48" applyNumberFormat="1" applyFont="1" applyFill="1" applyBorder="1"/>
    <x:xf numFmtId="41" fontId="13" fillId="0" borderId="0" xfId="48" applyNumberFormat="1" applyFont="1"/>
    <x:xf numFmtId="41" fontId="13" fillId="0" borderId="18" xfId="48" applyNumberFormat="1" applyFont="1" applyBorder="1" applyAlignment="1">
      <x:alignment horizontal="right"/>
    </x:xf>
    <x:xf numFmtId="41" fontId="13" fillId="0" borderId="0" xfId="0" applyNumberFormat="1" applyFont="1" applyFill="1" applyBorder="1" applyAlignment="1"/>
    <x:xf numFmtId="41" fontId="13" fillId="0" borderId="0" xfId="0" applyNumberFormat="1" applyFont="1" applyBorder="1" applyAlignment="1">
      <x:alignment horizontal="right"/>
    </x:xf>
    <x:xf numFmtId="41" fontId="13" fillId="0" borderId="19" xfId="8" applyNumberFormat="1" applyFont="1" applyFill="1" applyBorder="1" applyAlignment="1">
      <x:alignment horizontal="right"/>
    </x:xf>
    <x:xf numFmtId="41" fontId="13" fillId="0" borderId="0" xfId="12" applyNumberFormat="1" applyFont="1" applyFill="1" applyAlignment="1">
      <x:alignment horizontal="right"/>
    </x:xf>
    <x:xf numFmtId="41" fontId="13" fillId="0" borderId="0" xfId="0" applyNumberFormat="1" applyFont="1" applyBorder="1"/>
    <x:xf numFmtId="41" fontId="13" fillId="0" borderId="0" xfId="0" applyNumberFormat="1" applyFont="1" applyFill="1" applyBorder="1"/>
    <x:xf numFmtId="41" fontId="13" fillId="0" borderId="12" xfId="0" applyNumberFormat="1" applyFont="1" applyFill="1" applyBorder="1"/>
    <x:xf numFmtId="41" fontId="13" fillId="0" borderId="0" xfId="8" applyNumberFormat="1" applyFont="1" applyAlignment="1"/>
    <x:xf numFmtId="0" fontId="37" fillId="0" borderId="31" xfId="14" applyFont="1" applyBorder="1" applyAlignment="1"/>
    <x:xf numFmtId="0" fontId="7" fillId="0" borderId="25" xfId="14" applyBorder="1" applyAlignment="1"/>
    <x:xf numFmtId="0" fontId="7" fillId="0" borderId="23" xfId="14" applyBorder="1" applyAlignment="1"/>
    <x:xf numFmtId="41" fontId="7" fillId="0" borderId="22" xfId="0" applyNumberFormat="1" applyFont="1" applyBorder="1" applyAlignment="1"/>
    <x:xf numFmtId="0" fontId="7" fillId="2" borderId="22" xfId="14" applyFill="1" applyBorder="1" applyAlignment="1">
      <x:alignment wrapText="1"/>
    </x:xf>
    <x:xf numFmtId="0" fontId="7" fillId="2" borderId="21" xfId="14" applyFill="1" applyBorder="1" applyAlignment="1"/>
    <x:xf numFmtId="41" fontId="7" fillId="2" borderId="22" xfId="14" applyNumberFormat="1" applyFill="1" applyBorder="1" applyAlignment="1"/>
    <x:xf numFmtId="42" fontId="7" fillId="2" borderId="0" xfId="46" applyNumberFormat="1" applyFont="1" applyFill="1" applyAlignment="1"/>
    <x:xf numFmtId="42" fontId="7" fillId="0" borderId="0" xfId="46" applyNumberFormat="1" applyFont="1"/>
    <x:xf numFmtId="41" fontId="13" fillId="0" borderId="0" xfId="8" applyNumberFormat="1" applyFont="1"/>
    <x:xf numFmtId="41" fontId="13" fillId="0" borderId="12" xfId="0" applyNumberFormat="1" applyFont="1" applyFill="1" applyBorder="1" applyAlignment="1"/>
    <x:xf numFmtId="41" fontId="13" fillId="0" borderId="0" xfId="0" applyNumberFormat="1" applyFont="1" applyFill="1" applyAlignment="1"/>
    <x:xf numFmtId="41" fontId="13" fillId="0" borderId="18" xfId="0" applyNumberFormat="1" applyFont="1" applyFill="1" applyBorder="1" applyAlignment="1"/>
    <x:xf numFmtId="41" fontId="6" fillId="0" borderId="19" xfId="0" applyNumberFormat="1" applyFont="1" applyBorder="1" applyAlignment="1"/>
    <x:xf numFmtId="41" fontId="13" fillId="0" borderId="0" xfId="0" applyNumberFormat="1" applyFont="1" applyFill="1"/>
    <x:xf numFmtId="41" fontId="13" fillId="0" borderId="12" xfId="0" applyNumberFormat="1" applyFont="1" applyFill="1" applyBorder="1" applyAlignment="1">
      <x:alignment horizontal="right"/>
    </x:xf>
    <x:xf numFmtId="41" fontId="7" fillId="0" borderId="0" xfId="0" applyNumberFormat="1" applyFont="1" applyFill="1" applyBorder="1" applyAlignment="1">
      <x:alignment horizontal="center"/>
    </x:xf>
    <x:xf numFmtId="41" fontId="7" fillId="0" borderId="0" xfId="0" applyNumberFormat="1" applyFont="1" applyBorder="1" applyAlignment="1">
      <x:alignment horizontal="center"/>
    </x:xf>
    <x:xf numFmtId="41" fontId="7" fillId="0" borderId="0" xfId="0" applyNumberFormat="1" applyFont="1" applyBorder="1"/>
    <x:xf numFmtId="41" fontId="7" fillId="0" borderId="1" xfId="0" applyNumberFormat="1" applyFont="1" applyBorder="1" applyAlignment="1">
      <x:alignment horizontal="center"/>
    </x:xf>
    <x:xf numFmtId="41" fontId="7" fillId="0" borderId="5" xfId="0" applyNumberFormat="1" applyFont="1" applyBorder="1"/>
    <x:xf numFmtId="41" fontId="7" fillId="0" borderId="5" xfId="0" applyNumberFormat="1" applyFont="1" applyBorder="1" applyAlignment="1">
      <x:alignment horizontal="center"/>
    </x:xf>
    <x:xf numFmtId="166" fontId="7" fillId="9" borderId="1" xfId="46" applyNumberFormat="1" applyFont="1" applyFill="1" applyBorder="1" applyAlignment="1">
      <x:alignment horizontal="center"/>
    </x:xf>
    <x:xf numFmtId="42" fontId="7" fillId="0" borderId="7" xfId="46" applyNumberFormat="1" applyFont="1" applyFill="1" applyBorder="1" applyAlignment="1">
      <x:alignment horizontal="right"/>
    </x:xf>
    <x:xf numFmtId="42" fontId="7" fillId="0" borderId="1" xfId="46" applyNumberFormat="1" applyFont="1" applyFill="1" applyBorder="1" applyAlignment="1">
      <x:alignment horizontal="center"/>
    </x:xf>
    <x:xf numFmtId="42" fontId="7" fillId="0" borderId="1" xfId="6" applyNumberFormat="1" applyFont="1" applyFill="1" applyBorder="1" applyAlignment="1">
      <x:alignment horizontal="center"/>
    </x:xf>
    <x:xf numFmtId="42" fontId="7" fillId="0" borderId="1" xfId="1" applyNumberFormat="1" applyFont="1" applyFill="1" applyBorder="1" applyAlignment="1">
      <x:alignment horizontal="center"/>
    </x:xf>
    <x:xf numFmtId="41" fontId="8" fillId="0" borderId="5" xfId="0" applyNumberFormat="1" applyFont="1" applyBorder="1"/>
    <x:xf numFmtId="41" fontId="8" fillId="2" borderId="5" xfId="0" applyNumberFormat="1" applyFont="1" applyFill="1" applyBorder="1" applyAlignment="1">
      <x:alignment horizontal="center"/>
    </x:xf>
    <x:xf numFmtId="42" fontId="7" fillId="0" borderId="0" xfId="48" applyNumberFormat="1" applyFont="1"/>
    <x:xf numFmtId="42" fontId="7" fillId="0" borderId="1" xfId="7" applyNumberFormat="1" applyFont="1" applyBorder="1"/>
    <x:xf numFmtId="41" fontId="8" fillId="0" borderId="0" xfId="0" applyNumberFormat="1" applyFont="1" applyBorder="1" applyAlignment="1">
      <x:alignment horizontal="center"/>
    </x:xf>
    <x:xf numFmtId="41" fontId="8" fillId="0" borderId="0" xfId="0" applyNumberFormat="1" applyFont="1" applyBorder="1"/>
    <x:xf numFmtId="41" fontId="8" fillId="0" borderId="7" xfId="0" applyNumberFormat="1" applyFont="1" applyBorder="1"/>
    <x:xf numFmtId="42" fontId="22" fillId="9" borderId="0" xfId="59" applyNumberFormat="1" applyFont="1" applyFill="1" applyBorder="1"/>
    <x:xf numFmtId="42" fontId="22" fillId="7" borderId="0" xfId="59" applyNumberFormat="1" applyFont="1" applyFill="1" applyBorder="1"/>
    <x:xf numFmtId="42" fontId="22" fillId="7" borderId="19" xfId="59" applyNumberFormat="1" applyFont="1" applyFill="1" applyBorder="1"/>
    <x:xf numFmtId="41" fontId="7" fillId="9" borderId="0" xfId="8" applyNumberFormat="1" applyFont="1" applyFill="1" applyBorder="1"/>
    <x:xf numFmtId="41" fontId="22" fillId="9" borderId="0" xfId="8" applyNumberFormat="1" applyFont="1" applyFill="1" applyBorder="1"/>
    <x:xf numFmtId="41" fontId="7" fillId="9" borderId="0" xfId="0" applyNumberFormat="1" applyFont="1" applyFill="1"/>
    <x:xf numFmtId="41" fontId="22" fillId="0" borderId="0" xfId="22" applyNumberFormat="1" applyFont="1" applyBorder="1"/>
    <x:xf numFmtId="41" fontId="22" fillId="0" borderId="0" xfId="24" applyNumberFormat="1" applyFont="1" applyBorder="1"/>
    <x:xf numFmtId="41" fontId="12" fillId="0" borderId="0" xfId="48" applyNumberFormat="1" applyFont="1"/>
    <x:xf numFmtId="41" fontId="22" fillId="9" borderId="0" xfId="0" applyNumberFormat="1" applyFont="1" applyFill="1" applyAlignment="1">
      <x:alignment horizontal="right" wrapText="1"/>
    </x:xf>
    <x:xf numFmtId="41" fontId="22" fillId="0" borderId="0" xfId="0" applyNumberFormat="1" applyFont="1" applyAlignment="1">
      <x:alignment horizontal="right" wrapText="1"/>
    </x:xf>
    <x:xf numFmtId="41" fontId="7" fillId="0" borderId="0" xfId="0" applyNumberFormat="1" applyFont="1" applyAlignment="1">
      <x:alignment horizontal="right"/>
    </x:xf>
    <x:xf numFmtId="0" fontId="7" fillId="0" borderId="26" xfId="0" applyFont="1" applyFill="1" applyBorder="1"/>
    <x:xf numFmtId="0" fontId="7" fillId="0" borderId="0" xfId="8" applyNumberFormat="1" applyFont="1" applyFill="1" applyBorder="1" applyAlignment="1">
      <x:alignment horizontal="left"/>
    </x:xf>
    <x:xf numFmtId="184" fontId="81" fillId="2" borderId="5" xfId="4" applyNumberFormat="1" applyFont="1" applyFill="1" applyBorder="1" applyAlignment="1">
      <x:alignment horizontal="center"/>
    </x:xf>
    <x:xf numFmtId="184" fontId="81" fillId="0" borderId="0" xfId="4" applyNumberFormat="1" applyFont="1" applyFill="1" applyBorder="1" applyAlignment="1">
      <x:alignment horizontal="center"/>
    </x:xf>
    <x:xf numFmtId="184" fontId="81" fillId="0" borderId="6" xfId="4" applyNumberFormat="1" applyFont="1" applyFill="1" applyBorder="1" applyAlignment="1">
      <x:alignment horizontal="center"/>
    </x:xf>
    <x:xf numFmtId="0" fontId="7" fillId="0" borderId="0" xfId="0" applyNumberFormat="1" applyFont="1" applyFill="1" applyBorder="1"/>
    <x:xf numFmtId="188" fontId="7" fillId="0" borderId="22" xfId="17" applyNumberFormat="1" applyFont="1" applyBorder="1"/>
    <x:xf numFmtId="168" fontId="7" fillId="0" borderId="0" xfId="27" applyFont="1" applyFill="1" applyBorder="1" applyAlignment="1">
      <x:alignment horizontal="left"/>
    </x:xf>
    <x:xf numFmtId="168" fontId="7" fillId="0" borderId="0" xfId="35" applyFont="1" applyBorder="1"/>
    <x:xf numFmtId="0" fontId="112" fillId="0" borderId="0" xfId="27" applyNumberFormat="1" applyFont="1" applyFill="1" applyBorder="1"/>
    <x:xf numFmtId="0" fontId="46" fillId="0" borderId="0" xfId="0" applyFont="1" applyFill="1"/>
    <x:xf numFmtId="0" fontId="22" fillId="0" borderId="0" xfId="0" applyFont="1" applyFill="1" applyAlignment="1">
      <x:alignment vertical="top" wrapText="1"/>
    </x:xf>
    <x:xf numFmtId="0" fontId="7" fillId="0" borderId="0" xfId="14" applyAlignment="1">
      <x:alignment horizontal="left" vertical="top" wrapText="1"/>
    </x:xf>
    <x:xf numFmtId="0" fontId="7" fillId="0" borderId="0" xfId="0" applyFont="1" applyAlignment="1">
      <x:alignment horizontal="left" vertical="top" wrapText="1"/>
    </x:xf>
    <x:xf numFmtId="0" fontId="8" fillId="0" borderId="0" xfId="0" applyFont="1" applyFill="1" applyBorder="1" applyAlignment="1">
      <x:alignment horizontal="center" wrapText="1"/>
    </x:xf>
    <x:xf numFmtId="0" fontId="7" fillId="0" borderId="0" xfId="0" applyFont="1" applyFill="1" applyBorder="1" applyAlignment="1">
      <x:alignment horizontal="center" wrapText="1"/>
    </x:xf>
    <x:xf numFmtId="0" fontId="7" fillId="0" borderId="6" xfId="0" applyFont="1" applyFill="1" applyBorder="1" applyAlignment="1">
      <x:alignment horizontal="center" wrapText="1"/>
    </x:xf>
    <x:xf numFmtId="0" fontId="2" fillId="3" borderId="4" xfId="0" applyFont="1" applyFill="1" applyBorder="1" applyAlignment="1">
      <x:alignment horizontal="center" wrapText="1"/>
    </x:xf>
    <x:xf numFmtId="0" fontId="7" fillId="0" borderId="1" xfId="0" applyFont="1" applyFill="1" applyBorder="1" applyAlignment="1">
      <x:alignment horizontal="center" wrapText="1"/>
    </x:xf>
    <x:xf numFmtId="0" fontId="7" fillId="0" borderId="8" xfId="0" applyFont="1" applyFill="1" applyBorder="1" applyAlignment="1">
      <x:alignment horizontal="center" wrapText="1"/>
    </x:xf>
    <x:xf numFmtId="0" fontId="8" fillId="0" borderId="1" xfId="0" applyFont="1" applyFill="1" applyBorder="1" applyAlignment="1">
      <x:alignment horizontal="center" wrapText="1"/>
    </x:xf>
    <x:xf numFmtId="0" fontId="7" fillId="0" borderId="0" xfId="0" applyFont="1" applyAlignment="1">
      <x:alignment wrapText="1"/>
    </x:xf>
    <x:xf numFmtId="168" fontId="7" fillId="0" borderId="0" xfId="27" applyFont="1" applyFill="1" applyBorder="1" applyAlignment="1">
      <x:alignment horizontal="left"/>
    </x:xf>
    <x:xf numFmtId="0" fontId="7" fillId="0" borderId="1" xfId="165" applyBorder="1" applyAlignment="1">
      <x:alignment wrapText="1"/>
    </x:xf>
    <x:xf numFmtId="0" fontId="2" fillId="3" borderId="4" xfId="0" applyFont="1" applyFill="1" applyBorder="1" applyAlignment="1">
      <x:alignment horizontal="center" wrapText="1"/>
    </x:xf>
    <x:xf numFmtId="0" fontId="6" fillId="2" borderId="17" xfId="0" quotePrefix="1" applyFont="1" applyFill="1" applyBorder="1" applyAlignment="1">
      <x:alignment horizontal="center" vertical="center" wrapText="1"/>
    </x:xf>
    <x:xf numFmtId="0" fontId="0" fillId="0" borderId="0" xfId="0" applyAlignment="1">
      <x:alignment horizontal="left"/>
    </x:xf>
    <x:xf numFmtId="0" fontId="22" fillId="0" borderId="0" xfId="0" applyFont="1" applyFill="1" applyAlignment="1">
      <x:alignment horizontal="left" vertical="top"/>
    </x:xf>
    <x:xf numFmtId="0" fontId="36" fillId="0" borderId="0" xfId="0" applyFont="1" applyAlignment="1">
      <x:alignment horizontal="left"/>
    </x:xf>
    <x:xf numFmtId="0" fontId="7" fillId="0" borderId="1" xfId="0" applyNumberFormat="1" applyFont="1" applyFill="1" applyBorder="1" applyAlignment="1"/>
    <x:xf numFmtId="164" fontId="22" fillId="0" borderId="1" xfId="1" applyNumberFormat="1" applyFont="1" applyFill="1" applyBorder="1"/>
    <x:xf numFmtId="0" fontId="37" fillId="0" borderId="1" xfId="0" applyFont="1" applyFill="1" applyBorder="1"/>
    <x:xf numFmtId="41" fontId="8" fillId="0" borderId="7" xfId="0" applyNumberFormat="1" applyFont="1" applyFill="1" applyBorder="1" applyAlignment="1">
      <x:alignment horizontal="center"/>
    </x:xf>
    <x:xf numFmtId="182" fontId="22" fillId="0" borderId="0" xfId="0" applyNumberFormat="1" applyFont="1" applyFill="1" applyBorder="1"/>
    <x:xf numFmtId="0" fontId="22" fillId="0" borderId="2" xfId="0" applyFont="1" applyFill="1" applyBorder="1"/>
    <x:xf numFmtId="164" fontId="7" fillId="9" borderId="5" xfId="8" applyNumberFormat="1" applyFont="1" applyFill="1" applyBorder="1" applyAlignment="1">
      <x:alignment horizontal="center"/>
    </x:xf>
    <x:xf numFmtId="10" fontId="7" fillId="0" borderId="0" xfId="8" applyNumberFormat="1" applyFont="1" applyFill="1" applyBorder="1" applyAlignment="1">
      <x:alignment horizontal="center"/>
    </x:xf>
    <x:xf numFmtId="164" fontId="7" fillId="0" borderId="0" xfId="48" applyNumberFormat="1" applyFont="1" applyFill="1" applyBorder="1"/>
    <x:xf numFmtId="164" fontId="7" fillId="9" borderId="0" xfId="8" applyNumberFormat="1" applyFont="1" applyFill="1" applyBorder="1" applyAlignment="1">
      <x:alignment horizontal="center"/>
    </x:xf>
    <x:xf numFmtId="164" fontId="7" fillId="0" borderId="0" xfId="48" applyNumberFormat="1" applyFont="1" applyFill="1" applyBorder="1" applyAlignment="1">
      <x:alignment horizontal="center" wrapText="1"/>
    </x:xf>
    <x:xf numFmtId="164" fontId="7" fillId="0" borderId="5" xfId="8" applyNumberFormat="1" applyFont="1" applyFill="1" applyBorder="1" applyAlignment="1">
      <x:alignment horizontal="center"/>
    </x:xf>
    <x:xf numFmtId="164" fontId="7" fillId="0" borderId="0" xfId="8" applyNumberFormat="1" applyFont="1" applyFill="1" applyBorder="1" applyAlignment="1">
      <x:alignment horizontal="center" wrapText="1"/>
    </x:xf>
    <x:xf numFmtId="168" fontId="7" fillId="0" borderId="0" xfId="25" applyFont="1" applyFill="1" applyBorder="1"/>
    <x:xf numFmtId="168" fontId="7" fillId="0" borderId="0" xfId="25" applyFont="1" applyFill="1" applyBorder="1" applyAlignment="1">
      <x:alignment horizontal="left"/>
    </x:xf>
    <x:xf numFmtId="164" fontId="8" fillId="0" borderId="7" xfId="48" applyNumberFormat="1" applyFont="1" applyFill="1" applyBorder="1"/>
    <x:xf numFmtId="43" fontId="7" fillId="0" borderId="1" xfId="8" applyFont="1" applyFill="1" applyBorder="1"/>
    <x:xf numFmtId="164" fontId="8" fillId="0" borderId="1" xfId="48" applyNumberFormat="1" applyFont="1" applyFill="1" applyBorder="1"/>
    <x:xf numFmtId="168" fontId="7" fillId="0" borderId="1" xfId="25" applyFont="1" applyFill="1" applyBorder="1"/>
    <x:xf numFmtId="168" fontId="7" fillId="0" borderId="1" xfId="25" applyFont="1" applyFill="1" applyBorder="1" applyAlignment="1">
      <x:alignment horizontal="left"/>
    </x:xf>
    <x:xf numFmtId="0" fontId="8" fillId="0" borderId="1" xfId="0" applyFont="1" applyBorder="1" applyAlignment="1">
      <x:alignment horizontal="left"/>
    </x:xf>
    <x:xf numFmtId="3" fontId="55" fillId="0" borderId="1" xfId="0" applyNumberFormat="1" applyFont="1" applyBorder="1" applyAlignment="1">
      <x:alignment horizontal="center"/>
    </x:xf>
    <x:xf numFmtId="0" fontId="7" fillId="0" borderId="8" xfId="0" applyNumberFormat="1" applyFont="1" applyFill="1" applyBorder="1" applyAlignment="1">
      <x:alignment horizontal="left" wrapText="1"/>
    </x:xf>
    <x:xf numFmtId="0" fontId="2" fillId="0" borderId="0" xfId="0" applyFont="1" applyAlignment="1">
      <x:alignment horizontal="left"/>
    </x:xf>
    <x:xf numFmtId="0" fontId="7" fillId="0" borderId="5" xfId="0" applyFont="1" applyBorder="1" applyAlignment="1">
      <x:alignment horizontal="left"/>
    </x:xf>
    <x:xf numFmtId="0" fontId="7" fillId="0" borderId="5" xfId="0" applyNumberFormat="1" applyFont="1" applyFill="1" applyBorder="1" applyAlignment="1">
      <x:alignment horizontal="left"/>
    </x:xf>
    <x:xf numFmtId="0" fontId="7" fillId="0" borderId="5" xfId="0" applyFont="1" applyFill="1" applyBorder="1" applyAlignment="1">
      <x:alignment horizontal="left"/>
    </x:xf>
    <x:xf numFmtId="0" fontId="7" fillId="0" borderId="7" xfId="0" applyNumberFormat="1" applyFont="1" applyFill="1" applyBorder="1" applyAlignment="1">
      <x:alignment horizontal="left"/>
    </x:xf>
    <x:xf numFmtId="0" fontId="22" fillId="0" borderId="7" xfId="0" applyFont="1" applyBorder="1" applyAlignment="1">
      <x:alignment horizontal="left"/>
    </x:xf>
    <x:xf numFmtId="0" fontId="22" fillId="0" borderId="0" xfId="0" applyFont="1" applyBorder="1" applyAlignment="1">
      <x:alignment horizontal="left"/>
    </x:xf>
    <x:xf numFmtId="0" fontId="7" fillId="0" borderId="7" xfId="0" applyNumberFormat="1" applyFont="1" applyBorder="1" applyAlignment="1">
      <x:alignment horizontal="left"/>
    </x:xf>
    <x:xf numFmtId="0" fontId="7" fillId="0" borderId="0" xfId="0" applyNumberFormat="1" applyFont="1" applyBorder="1" applyAlignment="1">
      <x:alignment horizontal="left"/>
    </x:xf>
    <x:xf numFmtId="0" fontId="7" fillId="0" borderId="5" xfId="0" applyNumberFormat="1" applyFont="1" applyBorder="1" applyAlignment="1">
      <x:alignment horizontal="left"/>
    </x:xf>
    <x:xf numFmtId="0" fontId="8" fillId="0" borderId="5" xfId="0" applyNumberFormat="1" applyFont="1" applyBorder="1" applyAlignment="1">
      <x:alignment horizontal="left"/>
    </x:xf>
    <x:xf numFmtId="0" fontId="22" fillId="0" borderId="5" xfId="0" applyFont="1" applyFill="1" applyBorder="1" applyAlignment="1">
      <x:alignment horizontal="left"/>
    </x:xf>
    <x:xf numFmtId="0" fontId="22" fillId="0" borderId="7" xfId="0" applyFont="1" applyFill="1" applyBorder="1" applyAlignment="1">
      <x:alignment horizontal="left"/>
    </x:xf>
    <x:xf numFmtId="0" fontId="8" fillId="0" borderId="5" xfId="0" applyFont="1" applyFill="1" applyBorder="1" applyAlignment="1">
      <x:alignment horizontal="left"/>
    </x:xf>
    <x:xf numFmtId="0" fontId="7" fillId="0" borderId="7" xfId="0" applyFont="1" applyFill="1" applyBorder="1" applyAlignment="1">
      <x:alignment horizontal="left"/>
    </x:xf>
    <x:xf numFmtId="0" fontId="22" fillId="0" borderId="5" xfId="0" applyFont="1" applyBorder="1" applyAlignment="1">
      <x:alignment horizontal="left"/>
    </x:xf>
    <x:xf numFmtId="0" fontId="8" fillId="0" borderId="5" xfId="0" applyFont="1" applyBorder="1" applyAlignment="1">
      <x:alignment horizontal="left"/>
    </x:xf>
    <x:xf numFmtId="0" fontId="2" fillId="3" borderId="2" xfId="0" applyFont="1" applyFill="1" applyBorder="1" applyAlignment="1">
      <x:alignment horizontal="left"/>
    </x:xf>
    <x:xf numFmtId="0" fontId="78" fillId="0" borderId="0" xfId="0" applyFont="1" applyFill="1" applyBorder="1" applyAlignment="1">
      <x:alignment horizontal="left"/>
    </x:xf>
    <x:xf numFmtId="0" fontId="78" fillId="0" borderId="1" xfId="0" applyFont="1" applyFill="1" applyBorder="1" applyAlignment="1">
      <x:alignment horizontal="left"/>
    </x:xf>
    <x:xf numFmtId="0" fontId="22" fillId="7" borderId="5" xfId="0" applyFont="1" applyFill="1" applyBorder="1" applyAlignment="1">
      <x:alignment horizontal="left"/>
    </x:xf>
    <x:xf numFmtId="0" fontId="22" fillId="0" borderId="1" xfId="0" applyFont="1" applyBorder="1" applyAlignment="1">
      <x:alignment horizontal="left"/>
    </x:xf>
    <x:xf numFmtId="0" fontId="22" fillId="0" borderId="0" xfId="0" applyFont="1" applyFill="1" applyBorder="1" applyAlignment="1">
      <x:alignment horizontal="left"/>
    </x:xf>
    <x:xf numFmtId="0" fontId="22" fillId="0" borderId="1" xfId="0" applyFont="1" applyFill="1" applyBorder="1" applyAlignment="1">
      <x:alignment horizontal="left"/>
    </x:xf>
    <x:xf numFmtId="0" fontId="2" fillId="3" borderId="4" xfId="0" applyFont="1" applyFill="1" applyBorder="1" applyAlignment="1">
      <x:alignment horizontal="left"/>
    </x:xf>
    <x:xf numFmtId="0" fontId="2" fillId="0" borderId="0" xfId="0" applyFont="1" applyFill="1" applyBorder="1" applyAlignment="1">
      <x:alignment horizontal="left"/>
    </x:xf>
    <x:xf numFmtId="0" fontId="9" fillId="0" borderId="0" xfId="0" applyFont="1" applyFill="1" applyBorder="1" applyAlignment="1">
      <x:alignment horizontal="left"/>
    </x:xf>
    <x:xf numFmtId="0" fontId="9" fillId="0" borderId="1" xfId="0" applyFont="1" applyFill="1" applyBorder="1" applyAlignment="1">
      <x:alignment horizontal="left"/>
    </x:xf>
    <x:xf numFmtId="0" fontId="22" fillId="7" borderId="1" xfId="0" applyFont="1" applyFill="1" applyBorder="1" applyAlignment="1">
      <x:alignment horizontal="left"/>
    </x:xf>
    <x:xf numFmtId="0" fontId="22" fillId="7" borderId="2" xfId="0" applyFont="1" applyFill="1" applyBorder="1" applyAlignment="1">
      <x:alignment horizontal="left"/>
    </x:xf>
    <x:xf numFmtId="0" fontId="22" fillId="7" borderId="4" xfId="0" applyFont="1" applyFill="1" applyBorder="1" applyAlignment="1">
      <x:alignment horizontal="left"/>
    </x:xf>
    <x:xf numFmtId="0" fontId="22" fillId="7" borderId="4" xfId="0" applyFont="1" applyFill="1" applyBorder="1" applyAlignment="1">
      <x:alignment horizontal="center"/>
    </x:xf>
    <x:xf numFmtId="2" fontId="22" fillId="7" borderId="4" xfId="0" applyNumberFormat="1" applyFont="1" applyFill="1" applyBorder="1" applyAlignment="1">
      <x:alignment horizontal="center"/>
    </x:xf>
    <x:xf numFmtId="164" fontId="22" fillId="7" borderId="4" xfId="8" applyNumberFormat="1" applyFont="1" applyFill="1" applyBorder="1"/>
    <x:xf numFmtId="164" fontId="8" fillId="7" borderId="4" xfId="8" applyNumberFormat="1" applyFont="1" applyFill="1" applyBorder="1" applyAlignment="1">
      <x:alignment horizontal="center"/>
    </x:xf>
    <x:xf numFmtId="164" fontId="22" fillId="7" borderId="4" xfId="0" applyNumberFormat="1" applyFont="1" applyFill="1" applyBorder="1"/>
    <x:xf numFmtId="0" fontId="8" fillId="7" borderId="4" xfId="0" applyFont="1" applyFill="1" applyBorder="1" applyAlignment="1">
      <x:alignment horizontal="center"/>
    </x:xf>
    <x:xf numFmtId="0" fontId="22" fillId="7" borderId="3" xfId="0" applyFont="1" applyFill="1" applyBorder="1" applyAlignment="1">
      <x:alignment horizontal="center"/>
    </x:xf>
    <x:xf numFmtId="0" fontId="8" fillId="7" borderId="0" xfId="0" applyFont="1" applyFill="1" applyBorder="1" applyAlignment="1">
      <x:alignment horizontal="left"/>
    </x:xf>
    <x:xf numFmtId="0" fontId="22" fillId="7" borderId="0" xfId="0" applyFont="1" applyFill="1" applyBorder="1" applyAlignment="1">
      <x:alignment horizontal="center"/>
    </x:xf>
    <x:xf numFmtId="1" fontId="22" fillId="7" borderId="0" xfId="0" applyNumberFormat="1" applyFont="1" applyFill="1" applyBorder="1" applyAlignment="1">
      <x:alignment horizontal="center"/>
    </x:xf>
    <x:xf numFmtId="37" fontId="22" fillId="7" borderId="0" xfId="0" applyNumberFormat="1" applyFont="1" applyFill="1" applyBorder="1"/>
    <x:xf numFmtId="0" fontId="22" fillId="7" borderId="0" xfId="0" applyFont="1" applyFill="1" applyBorder="1"/>
    <x:xf numFmtId="0" fontId="77" fillId="7" borderId="0" xfId="0" applyFont="1" applyFill="1" applyBorder="1" applyAlignment="1">
      <x:alignment horizontal="left"/>
    </x:xf>
    <x:xf numFmtId="0" fontId="22" fillId="7" borderId="0" xfId="0" applyFont="1" applyFill="1" applyBorder="1" applyAlignment="1">
      <x:alignment horizontal="left"/>
    </x:xf>
    <x:xf numFmtId="2" fontId="22" fillId="7" borderId="0" xfId="0" applyNumberFormat="1" applyFont="1" applyFill="1" applyBorder="1" applyAlignment="1">
      <x:alignment horizontal="center"/>
    </x:xf>
    <x:xf numFmtId="0" fontId="22" fillId="7" borderId="0" xfId="0" applyFont="1" applyFill="1" applyBorder="1" applyAlignment="1">
      <x:alignment horizontal="left" indent="1"/>
    </x:xf>
    <x:xf numFmtId="0" fontId="7" fillId="0" borderId="0" xfId="0" applyFont="1" applyBorder="1" applyAlignment="1">
      <x:alignment horizontal="left" indent="1"/>
    </x:xf>
    <x:xf numFmtId="0" fontId="8" fillId="7" borderId="0" xfId="0" applyFont="1" applyFill="1" applyBorder="1" applyAlignment="1">
      <x:alignment horizontal="left" vertical="top"/>
    </x:xf>
    <x:xf numFmtId="164" fontId="22" fillId="7" borderId="0" xfId="0" applyNumberFormat="1" applyFont="1" applyFill="1" applyBorder="1"/>
    <x:xf numFmtId="0" fontId="8" fillId="7" borderId="0" xfId="0" applyFont="1" applyFill="1" applyBorder="1" applyAlignment="1">
      <x:alignment horizontal="center"/>
    </x:xf>
    <x:xf numFmtId="168" fontId="7" fillId="44" borderId="22" xfId="25" applyFont="1" applyFill="1" applyBorder="1" applyAlignment="1">
      <x:alignment horizontal="left" wrapText="1"/>
    </x:xf>
    <x:xf numFmtId="0" fontId="7" fillId="0" borderId="0" xfId="156" applyNumberFormat="1" applyFont="1" applyFill="1" applyAlignment="1">
      <x:alignment horizontal="left"/>
    </x:xf>
    <x:xf numFmtId="0" fontId="7" fillId="0" borderId="0" xfId="14" applyAlignment="1">
      <x:alignment wrapText="1"/>
    </x:xf>
    <x:xf numFmtId="0" fontId="7" fillId="0" borderId="0" xfId="156" applyNumberFormat="1" applyFont="1" applyFill="1" applyAlignment="1">
      <x:alignment horizontal="left" wrapText="1"/>
    </x:xf>
    <x:xf numFmtId="0" fontId="7" fillId="0" borderId="0" xfId="0" applyFont="1" applyAlignment="1">
      <x:alignment horizontal="left" wrapText="1"/>
    </x:xf>
    <x:xf numFmtId="0" fontId="7" fillId="0" borderId="0" xfId="0" applyFont="1" applyAlignment="1">
      <x:alignment horizontal="left" vertical="top"/>
    </x:xf>
    <x:xf numFmtId="0" fontId="7" fillId="0" borderId="0" xfId="156" applyNumberFormat="1" applyFont="1" applyFill="1" applyAlignment="1">
      <x:alignment horizontal="left" vertical="top"/>
    </x:xf>
    <x:xf numFmtId="0" fontId="7" fillId="0" borderId="0" xfId="156" applyNumberFormat="1" applyFont="1" applyFill="1" applyAlignment="1">
      <x:alignment horizontal="left" vertical="top" wrapText="1"/>
    </x:xf>
    <x:xf numFmtId="0" fontId="7" fillId="0" borderId="5" xfId="0" applyFont="1" applyFill="1" applyBorder="1" applyAlignment="1">
      <x:alignment horizontal="left" vertical="top"/>
    </x:xf>
    <x:xf numFmtId="0" fontId="7" fillId="0" borderId="0" xfId="0" applyFont="1" applyFill="1" applyBorder="1" applyAlignment="1">
      <x:alignment horizontal="left" vertical="top"/>
    </x:xf>
    <x:xf numFmtId="0" fontId="22" fillId="0" borderId="0" xfId="0" applyFont="1" applyBorder="1" applyAlignment="1">
      <x:alignment vertical="top"/>
    </x:xf>
    <x:xf numFmtId="0" fontId="22" fillId="0" borderId="0" xfId="0" applyFont="1" applyFill="1" applyBorder="1" applyAlignment="1">
      <x:alignment vertical="top"/>
    </x:xf>
    <x:xf numFmtId="164" fontId="7" fillId="0" borderId="6" xfId="1" applyNumberFormat="1" applyFont="1" applyFill="1" applyBorder="1" applyAlignment="1">
      <x:alignment horizontal="left" vertical="top"/>
    </x:xf>
    <x:xf numFmtId="164" fontId="7" fillId="0" borderId="0" xfId="0" applyNumberFormat="1" applyFont="1" applyFill="1" applyBorder="1" applyAlignment="1">
      <x:alignment horizontal="center" vertical="top"/>
    </x:xf>
    <x:xf numFmtId="167" fontId="7" fillId="0" borderId="0" xfId="2" applyNumberFormat="1" applyFont="1" applyFill="1" applyBorder="1" applyAlignment="1">
      <x:alignment vertical="top"/>
    </x:xf>
    <x:xf numFmtId="182" fontId="22" fillId="0" borderId="6" xfId="0" applyNumberFormat="1" applyFont="1" applyFill="1" applyBorder="1" applyAlignment="1">
      <x:alignment vertical="top"/>
    </x:xf>
    <x:xf numFmtId="9" fontId="7" fillId="0" borderId="0" xfId="2" applyFont="1" applyBorder="1" applyAlignment="1">
      <x:alignment vertical="top"/>
    </x:xf>
    <x:xf numFmtId="9" fontId="7" fillId="0" borderId="6" xfId="2" applyFont="1" applyBorder="1" applyAlignment="1">
      <x:alignment vertical="top"/>
    </x:xf>
    <x:xf numFmtId="42" fontId="37" fillId="0" borderId="0" xfId="10" applyNumberFormat="1" applyFont="1" applyBorder="1"/>
    <x:xf numFmtId="166" fontId="37" fillId="0" borderId="0" xfId="10" applyNumberFormat="1" applyFont="1" applyBorder="1"/>
    <x:xf numFmtId="0" fontId="7" fillId="0" borderId="0" xfId="20" applyFont="1" applyBorder="1"/>
    <x:xf numFmtId="0" fontId="7" fillId="0" borderId="0" xfId="27" applyNumberFormat="1" applyFont="1" applyFill="1" applyBorder="1" applyAlignment="1" applyProtection="1">
      <x:alignment horizontal="left"/>
      <x:protection locked="0"/>
    </x:xf>
    <x:xf numFmtId="0" fontId="19" fillId="0" borderId="0" xfId="27" applyNumberFormat="1" applyFont="1" applyFill="1" applyBorder="1" applyAlignment="1" applyProtection="1">
      <x:alignment horizontal="left"/>
      <x:protection locked="0"/>
    </x:xf>
    <x:xf numFmtId="49" fontId="8" fillId="0" borderId="0" xfId="27" applyNumberFormat="1" applyFont="1" applyFill="1" applyBorder="1" applyAlignment="1">
      <x:alignment horizontal="left"/>
    </x:xf>
    <x:xf numFmtId="168" fontId="8" fillId="0" borderId="21" xfId="27" applyFont="1" applyFill="1" applyBorder="1" applyAlignment="1">
      <x:alignment horizontal="left" wrapText="1"/>
    </x:xf>
    <x:xf numFmtId="0" fontId="7" fillId="0" borderId="21" xfId="27" applyNumberFormat="1" applyFont="1" applyFill="1" applyBorder="1" applyAlignment="1">
      <x:alignment horizontal="left"/>
    </x:xf>
    <x:xf numFmtId="0" fontId="7" fillId="0" borderId="30" xfId="27" applyNumberFormat="1" applyFont="1" applyFill="1" applyBorder="1" applyAlignment="1">
      <x:alignment horizontal="left"/>
    </x:xf>
    <x:xf numFmtId="168" fontId="7" fillId="0" borderId="30" xfId="50" applyFont="1" applyFill="1" applyBorder="1" applyAlignment="1">
      <x:alignment horizontal="left"/>
    </x:xf>
    <x:xf numFmtId="168" fontId="7" fillId="0" borderId="30" xfId="27" applyFont="1" applyFill="1" applyBorder="1" applyAlignment="1">
      <x:alignment horizontal="left"/>
    </x:xf>
    <x:xf numFmtId="168" fontId="7" fillId="0" borderId="31" xfId="27" applyFont="1" applyFill="1" applyBorder="1" applyAlignment="1">
      <x:alignment horizontal="left"/>
    </x:xf>
    <x:xf numFmtId="168" fontId="7" fillId="0" borderId="1" xfId="27" applyFont="1" applyFill="1" applyBorder="1" applyAlignment="1">
      <x:alignment horizontal="left"/>
    </x:xf>
    <x:xf numFmtId="168" fontId="7" fillId="0" borderId="0" xfId="27" applyFont="1" applyFill="1" applyBorder="1" applyAlignment="1">
      <x:alignment horizontal="left" vertical="top"/>
    </x:xf>
    <x:xf numFmtId="168" fontId="7" fillId="9" borderId="0" xfId="50" applyFont="1" applyFill="1" applyBorder="1"/>
    <x:xf numFmtId="0" fontId="7" fillId="0" borderId="0" xfId="8" applyNumberFormat="1" applyFont="1" applyFill="1" applyBorder="1" applyAlignment="1" applyProtection="1">
      <x:alignment horizontal="left"/>
      <x:protection locked="0"/>
    </x:xf>
    <x:xf numFmtId="0" fontId="7" fillId="0" borderId="0" xfId="8" applyNumberFormat="1" applyFont="1" applyFill="1" applyAlignment="1">
      <x:alignment horizontal="left"/>
    </x:xf>
    <x:xf numFmtId="0" fontId="7" fillId="0" borderId="0" xfId="8" applyNumberFormat="1" applyFont="1" applyFill="1" applyAlignment="1">
      <x:alignment horizontal="left" vertical="top"/>
    </x:xf>
    <x:xf numFmtId="0" fontId="7" fillId="0" borderId="0" xfId="5" applyFont="1" applyFill="1" applyAlignment="1">
      <x:alignment horizontal="center" wrapText="1"/>
    </x:xf>
    <x:xf numFmtId="0" fontId="7" fillId="0" borderId="0" xfId="5" applyFont="1" applyAlignment="1">
      <x:alignment horizontal="center" wrapText="1"/>
    </x:xf>
    <x:xf numFmtId="0" fontId="7" fillId="0" borderId="0" xfId="0" applyFont="1" applyFill="1" applyAlignment="1">
      <x:alignment horizontal="left"/>
    </x:xf>
    <x:xf numFmtId="168" fontId="13" fillId="0" borderId="0" xfId="27" applyFont="1" applyFill="1" applyAlignment="1">
      <x:alignment horizontal="left"/>
    </x:xf>
    <x:xf numFmtId="0" fontId="81" fillId="0" borderId="2" xfId="165" applyFont="1" applyBorder="1" applyAlignment="1">
      <x:alignment wrapText="1"/>
    </x:xf>
    <x:xf numFmtId="0" fontId="81" fillId="0" borderId="3" xfId="165" applyFont="1" applyBorder="1" applyAlignment="1">
      <x:alignment wrapText="1"/>
    </x:xf>
    <x:xf numFmtId="0" fontId="83" fillId="0" borderId="4" xfId="165" applyFont="1" applyBorder="1" applyAlignment="1">
      <x:alignment wrapText="1"/>
    </x:xf>
    <x:xf numFmtId="0" fontId="1" fillId="0" borderId="0" xfId="165" applyFont="1" applyAlignment="1"/>
    <x:xf numFmtId="0" fontId="8" fillId="0" borderId="0" xfId="165" applyFont="1" applyAlignment="1"/>
    <x:xf numFmtId="0" fontId="8" fillId="0" borderId="0" xfId="165" applyFont="1" applyAlignment="1">
      <x:alignment horizontal="center"/>
    </x:xf>
    <x:xf numFmtId="0" fontId="7" fillId="0" borderId="0" xfId="165" applyFont="1"/>
    <x:xf numFmtId="0" fontId="7" fillId="0" borderId="0" xfId="0" applyFont="1" applyFill="1" applyAlignment="1">
      <x:alignment horizontal="center" wrapText="1"/>
    </x:xf>
    <x:xf numFmtId="168" fontId="75" fillId="0" borderId="0" xfId="25" applyFont="1" applyFill="1" applyAlignment="1">
      <x:alignment horizontal="center"/>
    </x:xf>
    <x:xf numFmtId="3" fontId="7" fillId="0" borderId="0" xfId="31" applyNumberFormat="1" applyFont="1" applyAlignment="1">
      <x:alignment horizontal="center" wrapText="1"/>
    </x:xf>
    <x:xf numFmtId="166" fontId="7" fillId="9" borderId="0" xfId="46" applyNumberFormat="1" applyFont="1" applyFill="1" applyBorder="1"/>
    <x:xf numFmtId="0" fontId="6" fillId="0" borderId="0" xfId="0" applyFont="1" applyAlignment="1">
      <x:alignment horizontal="center"/>
    </x:xf>
    <x:xf numFmtId="168" fontId="13" fillId="0" borderId="0" xfId="19" applyFont="1" applyFill="1" applyAlignment="1" applyProtection="1">
      <x:alignment horizontal="left" vertical="top" wrapText="1"/>
      <x:protection locked="0"/>
    </x:xf>
    <x:xf numFmtId="0" fontId="13" fillId="0" borderId="0" xfId="0" applyFont="1" applyAlignment="1">
      <x:alignment horizontal="left" vertical="top" wrapText="1"/>
    </x:xf>
    <x:xf numFmtId="168" fontId="13" fillId="0" borderId="0" xfId="19" applyFont="1" applyAlignment="1" applyProtection="1">
      <x:alignment horizontal="left" wrapText="1"/>
      <x:protection locked="0"/>
    </x:xf>
    <x:xf numFmtId="0" fontId="13" fillId="0" borderId="0" xfId="0" applyFont="1" applyAlignment="1">
      <x:alignment vertical="top" wrapText="1"/>
    </x:xf>
    <x:xf numFmtId="0" fontId="43" fillId="0" borderId="0" xfId="0" applyFont="1" applyAlignment="1">
      <x:alignment vertical="top" wrapText="1"/>
    </x:xf>
    <x:xf numFmtId="168" fontId="13" fillId="0" borderId="0" xfId="19" applyFont="1" applyAlignment="1" applyProtection="1">
      <x:alignment horizontal="left" vertical="top" wrapText="1"/>
      <x:protection locked="0"/>
    </x:xf>
    <x:xf numFmtId="0" fontId="76" fillId="0" borderId="0" xfId="0" applyFont="1" applyAlignment="1">
      <x:alignment horizontal="center"/>
    </x:xf>
    <x:xf numFmtId="0" fontId="42" fillId="0" borderId="0" xfId="0" applyFont="1" applyAlignment="1">
      <x:alignment horizontal="center"/>
    </x:xf>
    <x:xf numFmtId="0" fontId="37" fillId="0" borderId="28" xfId="0" applyFont="1" applyBorder="1" applyAlignment="1">
      <x:alignment horizontal="center" vertical="center"/>
    </x:xf>
    <x:xf numFmtId="0" fontId="37" fillId="0" borderId="18" xfId="0" applyFont="1" applyBorder="1" applyAlignment="1">
      <x:alignment horizontal="center" vertical="center"/>
    </x:xf>
    <x:xf numFmtId="0" fontId="37" fillId="0" borderId="29" xfId="0" applyFont="1" applyBorder="1" applyAlignment="1">
      <x:alignment horizontal="center" vertical="center"/>
    </x:xf>
    <x:xf numFmtId="0" fontId="37" fillId="0" borderId="21" xfId="0" applyFont="1" applyBorder="1" applyAlignment="1">
      <x:alignment horizontal="center" vertical="center"/>
    </x:xf>
    <x:xf numFmtId="0" fontId="37" fillId="0" borderId="20" xfId="0" applyFont="1" applyBorder="1" applyAlignment="1">
      <x:alignment horizontal="center" vertical="center"/>
    </x:xf>
    <x:xf numFmtId="0" fontId="37" fillId="0" borderId="23" xfId="0" applyFont="1" applyBorder="1" applyAlignment="1">
      <x:alignment horizontal="center" vertical="center"/>
    </x:xf>
    <x:xf numFmtId="0" fontId="37" fillId="0" borderId="12" xfId="0" applyFont="1" applyBorder="1" applyAlignment="1">
      <x:alignment horizontal="center" vertical="center"/>
    </x:xf>
    <x:xf numFmtId="0" fontId="22" fillId="0" borderId="0" xfId="0" applyFont="1" applyAlignment="1">
      <x:alignment horizontal="left" vertical="top" wrapText="1"/>
    </x:xf>
    <x:xf numFmtId="0" fontId="22" fillId="0" borderId="0" xfId="0" applyFont="1" applyAlignment="1">
      <x:alignment horizontal="left" vertical="top"/>
    </x:xf>
    <x:xf numFmtId="0" fontId="1" fillId="0" borderId="0" xfId="14" applyFont="1" applyAlignment="1">
      <x:alignment horizontal="center"/>
    </x:xf>
    <x:xf numFmtId="0" fontId="6" fillId="0" borderId="0" xfId="17" applyFont="1" applyAlignment="1">
      <x:alignment horizontal="center"/>
    </x:xf>
    <x:xf numFmtId="0" fontId="6" fillId="0" borderId="0" xfId="14" applyFont="1" applyAlignment="1">
      <x:alignment horizontal="center"/>
    </x:xf>
    <x:xf numFmtId="0" fontId="8" fillId="0" borderId="0" xfId="14" applyFont="1" applyAlignment="1">
      <x:alignment horizontal="left" vertical="top" wrapText="1"/>
    </x:xf>
    <x:xf numFmtId="15" fontId="8" fillId="9" borderId="0" xfId="17" quotePrefix="1" applyNumberFormat="1" applyFont="1" applyFill="1" applyAlignment="1">
      <x:alignment horizontal="center"/>
    </x:xf>
    <x:xf numFmtId="0" fontId="37" fillId="0" borderId="0" xfId="14" applyFont="1" applyAlignment="1">
      <x:alignment horizontal="left" vertical="top" wrapText="1"/>
    </x:xf>
    <x:xf numFmtId="0" fontId="7" fillId="0" borderId="0" xfId="14" applyAlignment="1">
      <x:alignment horizontal="left" vertical="top" wrapText="1"/>
    </x:xf>
    <x:xf numFmtId="0" fontId="56" fillId="12" borderId="0" xfId="0" applyFont="1" applyFill="1" applyAlignment="1">
      <x:alignment horizontal="center"/>
    </x:xf>
    <x:xf numFmtId="0" fontId="37" fillId="0" borderId="0" xfId="0" applyFont="1" applyAlignment="1">
      <x:alignment horizontal="left" vertical="center" indent="1"/>
    </x:xf>
    <x:xf numFmtId="0" fontId="37" fillId="0" borderId="12" xfId="0" applyFont="1" applyBorder="1" applyAlignment="1">
      <x:alignment horizontal="left" vertical="center" indent="1"/>
    </x:xf>
    <x:xf numFmtId="0" fontId="54" fillId="12" borderId="0" xfId="0" applyFont="1" applyFill="1" applyAlignment="1">
      <x:alignment horizontal="left"/>
    </x:xf>
    <x:xf numFmtId="0" fontId="54" fillId="12" borderId="12" xfId="0" applyFont="1" applyFill="1" applyBorder="1" applyAlignment="1">
      <x:alignment horizontal="left"/>
    </x:xf>
    <x:xf numFmtId="0" fontId="22" fillId="0" borderId="0" xfId="0" applyFont="1" applyFill="1" applyAlignment="1">
      <x:alignment horizontal="left" vertical="top" wrapText="1"/>
    </x:xf>
    <x:xf numFmtId="0" fontId="7" fillId="0" borderId="0" xfId="0" applyFont="1" applyAlignment="1">
      <x:alignment horizontal="left" vertical="top" wrapText="1"/>
    </x:xf>
    <x:xf numFmtId="0" fontId="37" fillId="0" borderId="0" xfId="0" applyFont="1" applyAlignment="1">
      <x:alignment horizontal="left" vertical="center" wrapText="1"/>
    </x:xf>
    <x:xf numFmtId="0" fontId="37" fillId="0" borderId="12" xfId="0" applyFont="1" applyBorder="1" applyAlignment="1">
      <x:alignment horizontal="left" vertical="center" wrapText="1"/>
    </x:xf>
    <x:xf numFmtId="0" fontId="22" fillId="0" borderId="0" xfId="0" applyFont="1" applyAlignment="1">
      <x:alignment horizontal="center" vertical="center" wrapText="1"/>
    </x:xf>
    <x:xf numFmtId="0" fontId="22" fillId="0" borderId="12" xfId="0" applyFont="1" applyBorder="1" applyAlignment="1">
      <x:alignment horizontal="center" vertical="center" wrapText="1"/>
    </x:xf>
    <x:xf numFmtId="0" fontId="22" fillId="0" borderId="0" xfId="0" applyFont="1" applyAlignment="1">
      <x:alignment horizontal="center" wrapText="1"/>
    </x:xf>
    <x:xf numFmtId="0" fontId="22" fillId="0" borderId="12" xfId="0" applyFont="1" applyBorder="1" applyAlignment="1">
      <x:alignment horizontal="center" wrapText="1"/>
    </x:xf>
    <x:xf numFmtId="0" fontId="43" fillId="0" borderId="21" xfId="0" applyFont="1" applyBorder="1" applyAlignment="1">
      <x:alignment horizontal="center"/>
    </x:xf>
    <x:xf numFmtId="0" fontId="43" fillId="0" borderId="20" xfId="0" applyFont="1" applyBorder="1" applyAlignment="1">
      <x:alignment horizontal="center"/>
    </x:xf>
    <x:xf numFmtId="0" fontId="43" fillId="0" borderId="23" xfId="0" applyFont="1" applyBorder="1" applyAlignment="1">
      <x:alignment horizontal="center"/>
    </x:xf>
    <x:xf numFmtId="0" fontId="37" fillId="0" borderId="0" xfId="0" applyFont="1" applyAlignment="1">
      <x:alignment horizontal="center" vertical="center"/>
    </x:xf>
    <x:xf numFmtId="0" fontId="37" fillId="0" borderId="0" xfId="0" applyFont="1" applyAlignment="1">
      <x:alignment horizontal="left" vertical="center"/>
    </x:xf>
    <x:xf numFmtId="0" fontId="37" fillId="0" borderId="12" xfId="0" applyFont="1" applyBorder="1" applyAlignment="1">
      <x:alignment horizontal="left" vertical="center"/>
    </x:xf>
    <x:xf numFmtId="0" fontId="22" fillId="0" borderId="0" xfId="0" applyFont="1" applyAlignment="1">
      <x:alignment horizontal="left" vertical="center" wrapText="1" indent="1"/>
    </x:xf>
    <x:xf numFmtId="0" fontId="22" fillId="0" borderId="12" xfId="0" applyFont="1" applyBorder="1" applyAlignment="1">
      <x:alignment horizontal="left" vertical="center" wrapText="1" indent="1"/>
    </x:xf>
    <x:xf numFmtId="0" fontId="7" fillId="0" borderId="0" xfId="151" applyFont="1" applyAlignment="1">
      <x:alignment horizontal="left" vertical="top" wrapText="1"/>
    </x:xf>
    <x:xf numFmtId="0" fontId="22" fillId="0" borderId="0" xfId="151" applyAlignment="1">
      <x:alignment horizontal="left" vertical="top" wrapText="1"/>
    </x:xf>
    <x:xf numFmtId="0" fontId="57" fillId="12" borderId="21" xfId="0" applyFont="1" applyFill="1" applyBorder="1" applyAlignment="1">
      <x:alignment horizontal="center"/>
    </x:xf>
    <x:xf numFmtId="0" fontId="57" fillId="12" borderId="20" xfId="0" applyFont="1" applyFill="1" applyBorder="1" applyAlignment="1">
      <x:alignment horizontal="center"/>
    </x:xf>
    <x:xf numFmtId="0" fontId="57" fillId="12" borderId="23" xfId="0" applyFont="1" applyFill="1" applyBorder="1" applyAlignment="1">
      <x:alignment horizontal="center"/>
    </x:xf>
    <x:xf numFmtId="0" fontId="42" fillId="0" borderId="21" xfId="0" applyFont="1" applyBorder="1" applyAlignment="1">
      <x:alignment horizontal="center"/>
    </x:xf>
    <x:xf numFmtId="0" fontId="42" fillId="0" borderId="20" xfId="0" applyFont="1" applyBorder="1" applyAlignment="1">
      <x:alignment horizontal="center"/>
    </x:xf>
    <x:xf numFmtId="0" fontId="42" fillId="0" borderId="23" xfId="0" applyFont="1" applyBorder="1" applyAlignment="1">
      <x:alignment horizontal="center"/>
    </x:xf>
    <x:xf numFmtId="0" fontId="1" fillId="0" borderId="0" xfId="0" applyFont="1" applyAlignment="1">
      <x:alignment horizontal="center"/>
    </x:xf>
    <x:xf numFmtId="0" fontId="109" fillId="0" borderId="0" xfId="0" applyFont="1" applyAlignment="1"/>
    <x:xf numFmtId="0" fontId="6" fillId="0" borderId="0" xfId="0" applyFont="1" applyAlignment="1">
      <x:alignment horizontal="center"/>
    </x:xf>
    <x:xf numFmtId="0" fontId="13" fillId="0" borderId="0" xfId="0" applyFont="1" applyAlignment="1">
      <x:alignment horizontal="center"/>
    </x:xf>
    <x:xf numFmtId="0" fontId="43" fillId="0" borderId="0" xfId="0" applyFont="1" applyAlignment="1"/>
    <x:xf numFmtId="0" fontId="22" fillId="0" borderId="0" xfId="158" applyFont="1" applyAlignment="1">
      <x:alignment horizontal="left" vertical="top" wrapText="1"/>
    </x:xf>
    <x:xf numFmtId="0" fontId="0" fillId="0" borderId="0" xfId="0" applyAlignment="1"/>
    <x:xf numFmtId="0" fontId="8" fillId="0" borderId="0" xfId="0" applyFont="1" applyFill="1" applyBorder="1" applyAlignment="1">
      <x:alignment horizontal="center" wrapText="1"/>
    </x:xf>
    <x:xf numFmtId="0" fontId="8" fillId="0" borderId="6" xfId="0" applyFont="1" applyFill="1" applyBorder="1" applyAlignment="1">
      <x:alignment horizontal="center" wrapText="1"/>
    </x:xf>
    <x:xf numFmtId="0" fontId="7" fillId="0" borderId="0" xfId="0" applyFont="1" applyFill="1" applyBorder="1" applyAlignment="1">
      <x:alignment horizontal="center" wrapText="1"/>
    </x:xf>
    <x:xf numFmtId="0" fontId="7" fillId="0" borderId="6" xfId="0" applyFont="1" applyFill="1" applyBorder="1" applyAlignment="1">
      <x:alignment horizontal="center" wrapText="1"/>
    </x:xf>
    <x:xf numFmtId="0" fontId="7" fillId="7" borderId="0" xfId="0" applyFont="1" applyFill="1" applyBorder="1" applyAlignment="1">
      <x:alignment horizontal="left" vertical="top" wrapText="1"/>
    </x:xf>
    <x:xf numFmtId="0" fontId="7" fillId="7" borderId="1" xfId="0" applyFont="1" applyFill="1" applyBorder="1" applyAlignment="1">
      <x:alignment horizontal="left" vertical="top" wrapText="1"/>
    </x:xf>
    <x:xf numFmtId="0" fontId="2" fillId="3" borderId="2" xfId="0" applyFont="1" applyFill="1" applyBorder="1" applyAlignment="1">
      <x:alignment horizontal="center"/>
    </x:xf>
    <x:xf numFmtId="0" fontId="2" fillId="3" borderId="4" xfId="0" applyFont="1" applyFill="1" applyBorder="1" applyAlignment="1">
      <x:alignment horizontal="center"/>
    </x:xf>
    <x:xf numFmtId="0" fontId="2" fillId="3" borderId="3" xfId="0" applyFont="1" applyFill="1" applyBorder="1" applyAlignment="1">
      <x:alignment horizontal="center"/>
    </x:xf>
    <x:xf numFmtId="0" fontId="10" fillId="3" borderId="2" xfId="0" applyFont="1" applyFill="1" applyBorder="1" applyAlignment="1">
      <x:alignment horizontal="center"/>
    </x:xf>
    <x:xf numFmtId="0" fontId="10" fillId="3" borderId="4" xfId="0" applyFont="1" applyFill="1" applyBorder="1" applyAlignment="1">
      <x:alignment horizontal="center"/>
    </x:xf>
    <x:xf numFmtId="0" fontId="10" fillId="3" borderId="3" xfId="0" applyFont="1" applyFill="1" applyBorder="1" applyAlignment="1">
      <x:alignment horizontal="center"/>
    </x:xf>
    <x:xf numFmtId="164" fontId="8" fillId="0" borderId="7" xfId="1" applyNumberFormat="1" applyFont="1" applyFill="1" applyBorder="1" applyAlignment="1">
      <x:alignment horizontal="center"/>
    </x:xf>
    <x:xf numFmtId="164" fontId="7" fillId="0" borderId="1" xfId="1" applyNumberFormat="1" applyFont="1" applyFill="1" applyBorder="1" applyAlignment="1">
      <x:alignment horizontal="center"/>
    </x:xf>
    <x:xf numFmtId="164" fontId="8" fillId="0" borderId="1" xfId="1" applyNumberFormat="1" applyFont="1" applyFill="1" applyBorder="1" applyAlignment="1">
      <x:alignment horizontal="center"/>
    </x:xf>
    <x:xf numFmtId="0" fontId="2" fillId="3" borderId="4" xfId="0" applyFont="1" applyFill="1" applyBorder="1" applyAlignment="1">
      <x:alignment horizontal="center" wrapText="1"/>
    </x:xf>
    <x:xf numFmtId="0" fontId="3" fillId="3" borderId="4" xfId="0" applyFont="1" applyFill="1" applyBorder="1" applyAlignment="1">
      <x:alignment horizontal="center" wrapText="1"/>
    </x:xf>
    <x:xf numFmtId="0" fontId="3" fillId="3" borderId="3" xfId="0" applyFont="1" applyFill="1" applyBorder="1" applyAlignment="1">
      <x:alignment horizontal="center" wrapText="1"/>
    </x:xf>
    <x:xf numFmtId="0" fontId="8" fillId="0" borderId="1" xfId="0" applyFont="1" applyFill="1" applyBorder="1" applyAlignment="1">
      <x:alignment horizontal="center" wrapText="1"/>
    </x:xf>
    <x:xf numFmtId="0" fontId="7" fillId="0" borderId="1" xfId="0" applyFont="1" applyFill="1" applyBorder="1" applyAlignment="1">
      <x:alignment horizontal="center" wrapText="1"/>
    </x:xf>
    <x:xf numFmtId="0" fontId="7" fillId="0" borderId="8" xfId="0" applyFont="1" applyFill="1" applyBorder="1" applyAlignment="1">
      <x:alignment horizontal="center" wrapText="1"/>
    </x:xf>
    <x:xf numFmtId="0" fontId="22" fillId="0" borderId="4" xfId="0" applyFont="1" applyBorder="1" applyAlignment="1">
      <x:alignment wrapText="1"/>
    </x:xf>
    <x:xf numFmtId="0" fontId="22" fillId="0" borderId="3" xfId="0" applyFont="1" applyBorder="1" applyAlignment="1">
      <x:alignment wrapText="1"/>
    </x:xf>
    <x:xf numFmtId="0" fontId="7" fillId="0" borderId="1" xfId="0" applyFont="1" applyBorder="1" applyAlignment="1">
      <x:alignment wrapText="1"/>
    </x:xf>
    <x:xf numFmtId="0" fontId="36" fillId="0" borderId="1" xfId="0" applyFont="1" applyBorder="1" applyAlignment="1">
      <x:alignment wrapText="1"/>
    </x:xf>
    <x:xf numFmtId="0" fontId="36" fillId="0" borderId="8" xfId="0" applyFont="1" applyBorder="1" applyAlignment="1">
      <x:alignment wrapText="1"/>
    </x:xf>
    <x:xf numFmtId="0" fontId="10" fillId="4" borderId="4" xfId="0" applyFont="1" applyFill="1" applyBorder="1" applyAlignment="1">
      <x:alignment horizontal="center"/>
    </x:xf>
    <x:xf numFmtId="0" fontId="10" fillId="4" borderId="3" xfId="0" applyFont="1" applyFill="1" applyBorder="1" applyAlignment="1">
      <x:alignment horizontal="center"/>
    </x:xf>
    <x:xf numFmtId="0" fontId="22" fillId="7" borderId="0" xfId="0" applyFont="1" applyFill="1" applyBorder="1" applyAlignment="1">
      <x:alignment horizontal="left" vertical="top" wrapText="1"/>
    </x:xf>
    <x:xf numFmtId="0" fontId="22" fillId="7" borderId="0" xfId="0" applyFont="1" applyFill="1" applyBorder="1" applyAlignment="1">
      <x:alignment horizontal="left" vertical="center" wrapText="1"/>
    </x:xf>
    <x:xf numFmtId="164" fontId="8" fillId="0" borderId="5" xfId="1" applyNumberFormat="1" applyFont="1" applyFill="1" applyBorder="1" applyAlignment="1">
      <x:alignment horizontal="center"/>
    </x:xf>
    <x:xf numFmtId="164" fontId="7" fillId="0" borderId="0" xfId="1" applyNumberFormat="1" applyFont="1" applyFill="1" applyBorder="1" applyAlignment="1">
      <x:alignment horizontal="center"/>
    </x:xf>
    <x:xf numFmtId="164" fontId="8" fillId="0" borderId="0" xfId="1" applyNumberFormat="1" applyFont="1" applyFill="1" applyBorder="1" applyAlignment="1">
      <x:alignment horizontal="center"/>
    </x:xf>
    <x:xf numFmtId="0" fontId="22" fillId="0" borderId="4" xfId="0" applyFont="1" applyBorder="1" applyAlignment="1">
      <x:alignment horizontal="center"/>
    </x:xf>
    <x:xf numFmtId="0" fontId="7" fillId="0" borderId="4" xfId="0" applyFont="1" applyBorder="1" applyAlignment="1">
      <x:alignment horizontal="center" wrapText="1"/>
    </x:xf>
    <x:xf numFmtId="0" fontId="7" fillId="0" borderId="3" xfId="0" applyFont="1" applyBorder="1" applyAlignment="1">
      <x:alignment horizontal="center" wrapText="1"/>
    </x:xf>
    <x:xf numFmtId="0" fontId="2" fillId="3" borderId="3" xfId="0" applyFont="1" applyFill="1" applyBorder="1" applyAlignment="1">
      <x:alignment horizontal="center" wrapText="1"/>
    </x:xf>
    <x:xf numFmtId="0" fontId="10" fillId="4" borderId="2" xfId="0" applyFont="1" applyFill="1" applyBorder="1" applyAlignment="1">
      <x:alignment horizontal="center"/>
    </x:xf>
    <x:xf numFmtId="0" fontId="22" fillId="0" borderId="6" xfId="0" applyFont="1" applyFill="1" applyBorder="1" applyAlignment="1">
      <x:alignment horizontal="left" vertical="top" wrapText="1"/>
    </x:xf>
    <x:xf numFmtId="0" fontId="7" fillId="0" borderId="28" xfId="31" applyFont="1" applyFill="1" applyBorder="1" applyAlignment="1">
      <x:alignment horizontal="left" vertical="top" wrapText="1"/>
    </x:xf>
    <x:xf numFmtId="0" fontId="7" fillId="0" borderId="18" xfId="31" applyFont="1" applyFill="1" applyBorder="1" applyAlignment="1">
      <x:alignment horizontal="left" vertical="top" wrapText="1"/>
    </x:xf>
    <x:xf numFmtId="0" fontId="7" fillId="0" borderId="29" xfId="31" applyFont="1" applyFill="1" applyBorder="1" applyAlignment="1">
      <x:alignment horizontal="left" vertical="top" wrapText="1"/>
    </x:xf>
    <x:xf numFmtId="0" fontId="7" fillId="0" borderId="30" xfId="31" applyFont="1" applyFill="1" applyBorder="1" applyAlignment="1">
      <x:alignment horizontal="left" vertical="top" wrapText="1"/>
    </x:xf>
    <x:xf numFmtId="0" fontId="7" fillId="0" borderId="0" xfId="31" applyFont="1" applyFill="1" applyBorder="1" applyAlignment="1">
      <x:alignment horizontal="left" vertical="top" wrapText="1"/>
    </x:xf>
    <x:xf numFmtId="0" fontId="7" fillId="0" borderId="27" xfId="31" applyFont="1" applyFill="1" applyBorder="1" applyAlignment="1">
      <x:alignment horizontal="left" vertical="top" wrapText="1"/>
    </x:xf>
    <x:xf numFmtId="0" fontId="7" fillId="0" borderId="31" xfId="31" applyFont="1" applyFill="1" applyBorder="1" applyAlignment="1">
      <x:alignment horizontal="left" vertical="top" wrapText="1"/>
    </x:xf>
    <x:xf numFmtId="0" fontId="7" fillId="0" borderId="12" xfId="31" applyFont="1" applyFill="1" applyBorder="1" applyAlignment="1">
      <x:alignment horizontal="left" vertical="top" wrapText="1"/>
    </x:xf>
    <x:xf numFmtId="0" fontId="7" fillId="0" borderId="25" xfId="31" applyFont="1" applyFill="1" applyBorder="1" applyAlignment="1">
      <x:alignment horizontal="left" vertical="top" wrapText="1"/>
    </x:xf>
    <x:xf numFmtId="0" fontId="11" fillId="4" borderId="2" xfId="0" applyFont="1" applyFill="1" applyBorder="1" applyAlignment="1">
      <x:alignment horizontal="left"/>
    </x:xf>
    <x:xf numFmtId="0" fontId="11" fillId="4" borderId="4" xfId="0" applyFont="1" applyFill="1" applyBorder="1" applyAlignment="1">
      <x:alignment horizontal="left"/>
    </x:xf>
    <x:xf numFmtId="164" fontId="7" fillId="0" borderId="1" xfId="0" applyNumberFormat="1" applyFont="1" applyFill="1" applyBorder="1" applyAlignment="1">
      <x:alignment horizontal="center" wrapText="1"/>
    </x:xf>
    <x:xf numFmtId="0" fontId="7" fillId="0" borderId="0" xfId="0" applyFont="1" applyAlignment="1">
      <x:alignment horizontal="center" wrapText="1"/>
    </x:xf>
    <x:xf numFmtId="0" fontId="7" fillId="0" borderId="6" xfId="0" applyFont="1" applyBorder="1" applyAlignment="1">
      <x:alignment horizontal="center" wrapText="1"/>
    </x:xf>
    <x:xf numFmtId="0" fontId="7" fillId="2" borderId="1" xfId="0" applyFont="1" applyFill="1" applyBorder="1" applyAlignment="1">
      <x:alignment horizontal="center" wrapText="1"/>
    </x:xf>
    <x:xf numFmtId="0" fontId="7" fillId="2" borderId="8" xfId="0" applyFont="1" applyFill="1" applyBorder="1" applyAlignment="1">
      <x:alignment horizontal="center" wrapText="1"/>
    </x:xf>
    <x:xf numFmtId="164" fontId="7" fillId="0" borderId="1" xfId="1" applyNumberFormat="1" applyFont="1" applyFill="1" applyBorder="1" applyAlignment="1">
      <x:alignment horizontal="center" wrapText="1"/>
    </x:xf>
    <x:xf numFmtId="164" fontId="7" fillId="0" borderId="8" xfId="1" applyNumberFormat="1" applyFont="1" applyFill="1" applyBorder="1" applyAlignment="1">
      <x:alignment horizontal="center" wrapText="1"/>
    </x:xf>
    <x:xf numFmtId="0" fontId="7" fillId="0" borderId="1" xfId="0" applyFont="1" applyFill="1" applyBorder="1" applyAlignment="1">
      <x:alignment horizontal="left" wrapText="1"/>
    </x:xf>
    <x:xf numFmtId="0" fontId="7" fillId="0" borderId="8" xfId="0" applyFont="1" applyFill="1" applyBorder="1" applyAlignment="1">
      <x:alignment horizontal="left" wrapText="1"/>
    </x:xf>
    <x:xf numFmtId="0" fontId="2" fillId="0" borderId="0" xfId="0" applyFont="1" applyFill="1" applyBorder="1" applyAlignment="1">
      <x:alignment horizontal="center" wrapText="1"/>
    </x:xf>
    <x:xf numFmtId="3" fontId="7" fillId="0" borderId="0" xfId="0" applyNumberFormat="1" applyFont="1" applyBorder="1" applyAlignment="1">
      <x:alignment horizontal="left" wrapText="1"/>
    </x:xf>
    <x:xf numFmtId="0" fontId="22" fillId="0" borderId="0" xfId="0" applyFont="1" applyBorder="1" applyAlignment="1">
      <x:alignment wrapText="1"/>
    </x:xf>
    <x:xf numFmtId="0" fontId="22" fillId="0" borderId="6" xfId="0" applyFont="1" applyBorder="1" applyAlignment="1">
      <x:alignment wrapText="1"/>
    </x:xf>
    <x:xf numFmtId="3" fontId="7" fillId="0" borderId="1" xfId="0" applyNumberFormat="1" applyFont="1" applyBorder="1" applyAlignment="1">
      <x:alignment horizontal="left" wrapText="1"/>
    </x:xf>
    <x:xf numFmtId="0" fontId="22" fillId="0" borderId="1" xfId="0" applyFont="1" applyBorder="1" applyAlignment="1">
      <x:alignment wrapText="1"/>
    </x:xf>
    <x:xf numFmtId="0" fontId="22" fillId="0" borderId="8" xfId="0" applyFont="1" applyBorder="1" applyAlignment="1">
      <x:alignment wrapText="1"/>
    </x:xf>
    <x:xf numFmtId="0" fontId="11" fillId="4" borderId="14" xfId="0" applyFont="1" applyFill="1" applyBorder="1" applyAlignment="1">
      <x:alignment horizontal="center" wrapText="1"/>
    </x:xf>
    <x:xf numFmtId="0" fontId="11" fillId="4" borderId="15" xfId="0" applyFont="1" applyFill="1" applyBorder="1" applyAlignment="1">
      <x:alignment horizontal="center" wrapText="1"/>
    </x:xf>
    <x:xf numFmtId="0" fontId="11" fillId="4" borderId="16" xfId="0" applyFont="1" applyFill="1" applyBorder="1" applyAlignment="1">
      <x:alignment horizontal="center" wrapText="1"/>
    </x:xf>
    <x:xf numFmtId="168" fontId="7" fillId="44" borderId="21" xfId="25" applyFont="1" applyFill="1" applyBorder="1" applyAlignment="1">
      <x:alignment horizontal="left" wrapText="1"/>
    </x:xf>
    <x:xf numFmtId="168" fontId="7" fillId="44" borderId="20" xfId="25" applyFont="1" applyFill="1" applyBorder="1" applyAlignment="1">
      <x:alignment horizontal="left" wrapText="1"/>
    </x:xf>
    <x:xf numFmtId="168" fontId="7" fillId="44" borderId="23" xfId="25" applyFont="1" applyFill="1" applyBorder="1" applyAlignment="1">
      <x:alignment horizontal="left" wrapText="1"/>
    </x:xf>
    <x:xf numFmtId="9" fontId="7" fillId="0" borderId="5" xfId="2" applyFont="1" applyBorder="1" applyAlignment="1">
      <x:alignment horizontal="left" vertical="top" wrapText="1"/>
    </x:xf>
    <x:xf numFmtId="9" fontId="7" fillId="0" borderId="0" xfId="2" applyFont="1" applyBorder="1" applyAlignment="1">
      <x:alignment horizontal="left" vertical="top" wrapText="1"/>
    </x:xf>
    <x:xf numFmtId="0" fontId="1" fillId="0" borderId="0" xfId="20" applyFont="1" applyAlignment="1">
      <x:alignment horizontal="center"/>
    </x:xf>
    <x:xf numFmtId="0" fontId="6" fillId="0" borderId="0" xfId="20" applyFont="1" applyAlignment="1">
      <x:alignment horizontal="center"/>
    </x:xf>
    <x:xf numFmtId="0" fontId="6" fillId="0" borderId="0" xfId="33" applyFont="1" applyAlignment="1">
      <x:alignment horizontal="center"/>
    </x:xf>
    <x:xf numFmtId="168" fontId="7" fillId="0" borderId="0" xfId="35" applyFont="1" applyAlignment="1">
      <x:alignment horizontal="left" vertical="center" wrapText="1"/>
    </x:xf>
    <x:xf numFmtId="168" fontId="7" fillId="0" borderId="0" xfId="27" applyFont="1" applyFill="1" applyBorder="1" applyAlignment="1">
      <x:alignment horizontal="left" vertical="top" wrapText="1"/>
    </x:xf>
    <x:xf numFmtId="168" fontId="7" fillId="0" borderId="0" xfId="27" applyFont="1" applyFill="1" applyBorder="1" applyAlignment="1">
      <x:alignment horizontal="left" wrapText="1"/>
    </x:xf>
    <x:xf numFmtId="168" fontId="7" fillId="0" borderId="0" xfId="27" applyFont="1" applyFill="1" applyBorder="1" applyAlignment="1">
      <x:alignment horizontal="left"/>
    </x:xf>
    <x:xf numFmtId="0" fontId="1" fillId="0" borderId="0" xfId="28" applyNumberFormat="1" applyFont="1" applyFill="1" applyAlignment="1">
      <x:alignment horizontal="center"/>
    </x:xf>
    <x:xf numFmtId="3" fontId="6" fillId="0" borderId="0" xfId="27" applyNumberFormat="1" applyFont="1" applyFill="1" applyBorder="1" applyAlignment="1">
      <x:alignment horizontal="center"/>
    </x:xf>
    <x:xf numFmtId="0" fontId="6" fillId="0" borderId="0" xfId="27" applyNumberFormat="1" applyFont="1" applyAlignment="1" applyProtection="1">
      <x:alignment horizontal="center"/>
      <x:protection locked="0"/>
    </x:xf>
    <x:xf numFmtId="0" fontId="6" fillId="0" borderId="0" xfId="27" applyNumberFormat="1" applyFont="1" applyFill="1" applyBorder="1" applyAlignment="1" applyProtection="1">
      <x:alignment horizontal="center"/>
      <x:protection locked="0"/>
    </x:xf>
    <x:xf numFmtId="0" fontId="6" fillId="0" borderId="0" xfId="51" applyNumberFormat="1" applyFont="1" applyAlignment="1" applyProtection="1">
      <x:alignment horizontal="center"/>
      <x:protection locked="0"/>
    </x:xf>
    <x:xf numFmtId="168" fontId="7" fillId="0" borderId="0" xfId="27" applyFont="1" applyAlignment="1">
      <x:alignment horizontal="left" vertical="top" wrapText="1"/>
    </x:xf>
    <x:xf numFmtId="168" fontId="7" fillId="0" borderId="28" xfId="35" applyFont="1" applyFill="1" applyBorder="1" applyAlignment="1">
      <x:alignment horizontal="center"/>
    </x:xf>
    <x:xf numFmtId="168" fontId="7" fillId="0" borderId="29" xfId="35" applyFont="1" applyFill="1" applyBorder="1" applyAlignment="1">
      <x:alignment horizontal="center"/>
    </x:xf>
    <x:xf numFmtId="168" fontId="7" fillId="0" borderId="31" xfId="35" applyFont="1" applyFill="1" applyBorder="1" applyAlignment="1">
      <x:alignment horizontal="center"/>
    </x:xf>
    <x:xf numFmtId="168" fontId="7" fillId="0" borderId="25" xfId="35" applyFont="1" applyFill="1" applyBorder="1" applyAlignment="1">
      <x:alignment horizontal="center"/>
    </x:xf>
    <x:xf numFmtId="168" fontId="8" fillId="0" borderId="28" xfId="27" applyFont="1" applyBorder="1" applyAlignment="1">
      <x:alignment horizontal="center"/>
    </x:xf>
    <x:xf numFmtId="168" fontId="8" fillId="0" borderId="31" xfId="27" applyFont="1" applyBorder="1" applyAlignment="1">
      <x:alignment horizontal="center"/>
    </x:xf>
    <x:xf numFmtId="168" fontId="8" fillId="0" borderId="32" xfId="27" applyFont="1" applyBorder="1" applyAlignment="1">
      <x:alignment horizontal="center" wrapText="1"/>
    </x:xf>
    <x:xf numFmtId="168" fontId="8" fillId="0" borderId="24" xfId="27" applyFont="1" applyBorder="1" applyAlignment="1">
      <x:alignment horizontal="center" wrapText="1"/>
    </x:xf>
    <x:xf numFmtId="168" fontId="7" fillId="0" borderId="0" xfId="35" applyFont="1" applyAlignment="1">
      <x:alignment horizontal="left" vertical="top" wrapText="1"/>
    </x:xf>
    <x:xf numFmtId="0" fontId="7" fillId="0" borderId="0" xfId="0" applyFont="1" applyFill="1" applyBorder="1" applyAlignment="1">
      <x:alignment horizontal="center"/>
    </x:xf>
    <x:xf numFmtId="0" fontId="6" fillId="0" borderId="0" xfId="0" applyFont="1" applyFill="1" applyAlignment="1">
      <x:alignment horizontal="center"/>
    </x:xf>
    <x:xf numFmtId="0" fontId="83" fillId="0" borderId="2" xfId="165" applyFont="1" applyBorder="1" applyAlignment="1">
      <x:alignment wrapText="1"/>
    </x:xf>
    <x:xf numFmtId="0" fontId="83" fillId="0" borderId="4" xfId="165" applyFont="1" applyBorder="1" applyAlignment="1">
      <x:alignment wrapText="1"/>
    </x:xf>
    <x:xf numFmtId="0" fontId="83" fillId="0" borderId="3" xfId="165" applyFont="1" applyBorder="1" applyAlignment="1">
      <x:alignment wrapText="1"/>
    </x:xf>
    <x:xf numFmtId="0" fontId="83" fillId="0" borderId="2" xfId="0" applyFont="1" applyBorder="1" applyAlignment="1">
      <x:alignment wrapText="1"/>
    </x:xf>
    <x:xf numFmtId="0" fontId="83" fillId="0" borderId="4" xfId="0" applyFont="1" applyBorder="1" applyAlignment="1">
      <x:alignment wrapText="1"/>
    </x:xf>
    <x:xf numFmtId="0" fontId="83" fillId="0" borderId="3" xfId="0" applyFont="1" applyBorder="1" applyAlignment="1">
      <x:alignment wrapText="1"/>
    </x:xf>
    <x:xf numFmtId="0" fontId="2" fillId="0" borderId="1" xfId="165" applyFont="1" applyBorder="1" applyAlignment="1">
      <x:alignment horizontal="left" wrapText="1"/>
    </x:xf>
    <x:xf numFmtId="0" fontId="83" fillId="0" borderId="2" xfId="165" applyFont="1" applyBorder="1" applyAlignment="1">
      <x:alignment horizontal="left" wrapText="1"/>
    </x:xf>
    <x:xf numFmtId="0" fontId="83" fillId="0" borderId="4" xfId="165" applyFont="1" applyBorder="1" applyAlignment="1">
      <x:alignment horizontal="left" wrapText="1"/>
    </x:xf>
    <x:xf numFmtId="0" fontId="83" fillId="0" borderId="3" xfId="165" applyFont="1" applyBorder="1" applyAlignment="1">
      <x:alignment horizontal="left" wrapText="1"/>
    </x:xf>
    <x:xf numFmtId="0" fontId="84" fillId="0" borderId="5" xfId="7" applyFont="1" applyBorder="1" applyAlignment="1">
      <x:alignment horizontal="left" wrapText="1"/>
    </x:xf>
    <x:xf numFmtId="0" fontId="84" fillId="0" borderId="6" xfId="7" applyFont="1" applyBorder="1" applyAlignment="1">
      <x:alignment horizontal="left" wrapText="1"/>
    </x:xf>
    <x:xf numFmtId="0" fontId="7" fillId="0" borderId="4" xfId="165" applyBorder="1" applyAlignment="1">
      <x:alignment wrapText="1"/>
    </x:xf>
    <x:xf numFmtId="0" fontId="7" fillId="0" borderId="3" xfId="165" applyBorder="1" applyAlignment="1">
      <x:alignment wrapText="1"/>
    </x:xf>
    <x:xf numFmtId="0" fontId="0" fillId="0" borderId="0" xfId="0" applyFont="1" applyAlignment="1">
      <x:alignment horizontal="center"/>
    </x:xf>
    <x:xf numFmtId="168" fontId="8" fillId="0" borderId="0" xfId="25" applyFont="1" applyFill="1" applyAlignment="1">
      <x:alignment horizontal="center"/>
    </x:xf>
    <x:xf numFmtId="168" fontId="7" fillId="0" borderId="0" xfId="25" applyFont="1" applyAlignment="1">
      <x:alignment horizontal="left" vertical="center" wrapText="1"/>
    </x:xf>
    <x:xf numFmtId="168" fontId="8" fillId="8" borderId="21" xfId="55" applyFont="1" applyFill="1" applyBorder="1" applyAlignment="1">
      <x:alignment horizontal="center"/>
    </x:xf>
    <x:xf numFmtId="0" fontId="22" fillId="0" borderId="23" xfId="0" applyFont="1" applyBorder="1" applyAlignment="1"/>
    <x:xf numFmtId="0" fontId="8" fillId="8" borderId="21" xfId="26" applyFont="1" applyFill="1" applyBorder="1" applyAlignment="1">
      <x:alignment horizontal="center"/>
    </x:xf>
    <x:xf numFmtId="0" fontId="22" fillId="0" borderId="20" xfId="0" applyFont="1" applyBorder="1" applyAlignment="1">
      <x:alignment horizontal="center"/>
    </x:xf>
    <x:xf numFmtId="0" fontId="22" fillId="0" borderId="23" xfId="0" applyFont="1" applyBorder="1" applyAlignment="1">
      <x:alignment horizontal="center"/>
    </x:xf>
    <x:xf numFmtId="0" fontId="6" fillId="0" borderId="0" xfId="26" applyFont="1" applyFill="1" applyAlignment="1">
      <x:alignment horizontal="center"/>
    </x:xf>
    <x:xf numFmtId="0" fontId="8" fillId="8" borderId="20" xfId="26" applyFont="1" applyFill="1" applyBorder="1" applyAlignment="1">
      <x:alignment horizontal="center"/>
    </x:xf>
    <x:xf numFmtId="0" fontId="8" fillId="8" borderId="23" xfId="26" applyFont="1" applyFill="1" applyBorder="1" applyAlignment="1">
      <x:alignment horizontal="center"/>
    </x:xf>
    <x:xf numFmtId="0" fontId="8" fillId="8" borderId="14" xfId="26" applyFont="1" applyFill="1" applyBorder="1" applyAlignment="1">
      <x:alignment horizontal="center"/>
    </x:xf>
    <x:xf numFmtId="0" fontId="36" fillId="0" borderId="15" xfId="0" applyFont="1" applyBorder="1" applyAlignment="1">
      <x:alignment horizontal="center"/>
    </x:xf>
    <x:xf numFmtId="0" fontId="36" fillId="0" borderId="16" xfId="0" applyFont="1" applyBorder="1" applyAlignment="1"/>
    <x:xf numFmtId="0" fontId="8" fillId="8" borderId="15" xfId="26" applyFont="1" applyFill="1" applyBorder="1" applyAlignment="1">
      <x:alignment horizontal="center"/>
    </x:xf>
    <x:xf numFmtId="0" fontId="8" fillId="8" borderId="16" xfId="26" applyFont="1" applyFill="1" applyBorder="1" applyAlignment="1">
      <x:alignment horizontal="center"/>
    </x:xf>
    <x:xf numFmtId="0" fontId="8" fillId="0" borderId="14" xfId="26" applyFont="1" applyFill="1" applyBorder="1" applyAlignment="1">
      <x:alignment horizontal="center"/>
    </x:xf>
    <x:xf numFmtId="0" fontId="8" fillId="0" borderId="15" xfId="26" applyFont="1" applyFill="1" applyBorder="1" applyAlignment="1">
      <x:alignment horizontal="center"/>
    </x:xf>
    <x:xf numFmtId="0" fontId="79" fillId="0" borderId="15" xfId="0" applyFont="1" applyFill="1" applyBorder="1" applyAlignment="1"/>
    <x:xf numFmtId="0" fontId="79" fillId="0" borderId="16" xfId="0" applyFont="1" applyFill="1" applyBorder="1" applyAlignment="1"/>
    <x:xf numFmtId="168" fontId="6" fillId="0" borderId="0" xfId="35" applyFont="1" applyFill="1" applyAlignment="1">
      <x:alignment horizontal="center"/>
    </x:xf>
    <x:xf numFmtId="0" fontId="1" fillId="0" borderId="0" xfId="5" applyFont="1" applyFill="1" applyAlignment="1">
      <x:alignment horizontal="center"/>
    </x:xf>
    <x:xf numFmtId="0" fontId="1" fillId="0" borderId="0" xfId="5" applyFont="1" applyAlignment="1">
      <x:alignment horizontal="center"/>
    </x:xf>
    <x:xf numFmtId="0" fontId="76" fillId="0" borderId="0" xfId="5" applyFont="1" applyAlignment="1">
      <x:alignment horizontal="center"/>
    </x:xf>
  </x:cellXfs>
  <x:cellStyles count="264">
    <x:cellStyle name="20% - Accent1 2" xfId="198" xr:uid="{F7006596-2FF8-467F-BA4C-BEA6D05E92F5}"/>
    <x:cellStyle name="20% - Accent2 2" xfId="202" xr:uid="{3669D7CB-1DB3-4E22-B62D-1710915A0606}"/>
    <x:cellStyle name="20% - Accent3 2" xfId="206" xr:uid="{1A816BDE-FAFB-4320-B834-0BD80B94C05F}"/>
    <x:cellStyle name="20% - Accent4 2" xfId="210" xr:uid="{0602C799-C1FA-4223-A8D9-175CDC4BD7FB}"/>
    <x:cellStyle name="20% - Accent5 2" xfId="214" xr:uid="{9D71832A-A1D3-4A89-A234-25BA8E814659}"/>
    <x:cellStyle name="20% - Accent6 2" xfId="218" xr:uid="{131CBE85-3FA6-4608-9787-C1B932F7A00A}"/>
    <x:cellStyle name="40% - Accent1 2" xfId="199" xr:uid="{12112079-8240-4CF3-9509-A0CFCF795F1E}"/>
    <x:cellStyle name="40% - Accent2 2" xfId="203" xr:uid="{3AE4768C-5E6A-42EE-A2B5-4ABAF02A57C3}"/>
    <x:cellStyle name="40% - Accent3 2" xfId="207" xr:uid="{3301C8D9-175D-4118-882E-87BCB43C94A4}"/>
    <x:cellStyle name="40% - Accent4 2" xfId="211" xr:uid="{8C5521DC-3676-4430-9986-2DCE1C58816E}"/>
    <x:cellStyle name="40% - Accent5 2" xfId="215" xr:uid="{96E7F58C-D021-4F28-A76D-A73C179F8000}"/>
    <x:cellStyle name="40% - Accent6 2" xfId="219" xr:uid="{D967C747-2F2D-4AE7-BFBD-EE0821AF63E1}"/>
    <x:cellStyle name="60% - Accent1 2" xfId="200" xr:uid="{6400E528-6FBD-4D45-A92E-F54DCE841F9A}"/>
    <x:cellStyle name="60% - Accent2 2" xfId="204" xr:uid="{2C089426-1E44-4158-B267-2E14800FCE08}"/>
    <x:cellStyle name="60% - Accent3 2" xfId="208" xr:uid="{3731F984-F8F4-4782-B259-01508C1A297A}"/>
    <x:cellStyle name="60% - Accent4 2" xfId="212" xr:uid="{CDA77147-CB46-47F7-B504-6643137616D8}"/>
    <x:cellStyle name="60% - Accent5 2" xfId="216" xr:uid="{8E146874-B804-4495-9BF0-099AB918B8F8}"/>
    <x:cellStyle name="60% - Accent6 2" xfId="220" xr:uid="{212C26F0-C2CE-42E6-8B06-FDC3FE32DC6B}"/>
    <x:cellStyle name="Accent1 2" xfId="197" xr:uid="{195426D2-59C6-4AED-82C9-50EBE42C9C03}"/>
    <x:cellStyle name="Accent2 2" xfId="201" xr:uid="{CF46DF77-1E5F-49C3-AF78-27A860ADD38D}"/>
    <x:cellStyle name="Accent3 2" xfId="205" xr:uid="{3BF7B9FF-10A9-4FB6-BC1A-A5B10D7C7F76}"/>
    <x:cellStyle name="Accent4 2" xfId="209" xr:uid="{32F1CAC2-D620-4DF3-B89D-8B23DC979A44}"/>
    <x:cellStyle name="Accent5 2" xfId="213" xr:uid="{BAAAF9E5-6ADF-4F9B-A9A7-CE1D440E49D5}"/>
    <x:cellStyle name="Accent6 2" xfId="217" xr:uid="{2B827CC2-9590-4920-8E7F-C69BE0F89E07}"/>
    <x:cellStyle name="Bad 2" xfId="186" xr:uid="{C211C541-6DEB-471D-9011-09D55FD36162}"/>
    <x:cellStyle name="Calculation 2" xfId="190" xr:uid="{03F50F7B-3F55-4D18-800F-713F72142958}"/>
    <x:cellStyle name="Check Cell 2" xfId="192" xr:uid="{3AD20061-4918-48DD-9FC5-EC426A8B7F63}"/>
    <x:cellStyle name="Comma" xfId="48" builtinId="3"/>
    <x:cellStyle name="Comma [0] 3 2" xfId="40" xr:uid="{EC5EA9AE-B745-47C8-AFE6-56FBEE149A5C}"/>
    <x:cellStyle name="Comma [0] 3 2 2" xfId="43" xr:uid="{36FED332-A54D-4C01-AB73-D6D936DA350F}"/>
    <x:cellStyle name="Comma 10 10 2" xfId="156" xr:uid="{872D9DD5-D62D-4115-AB0C-CE045DF114CC}"/>
    <x:cellStyle name="Comma 10 11" xfId="8" xr:uid="{00000000-0005-0000-0000-000000000000}"/>
    <x:cellStyle name="Comma 10 12" xfId="222" xr:uid="{CF47F57F-C84D-428A-A1CC-45EDB557CECB}"/>
    <x:cellStyle name="Comma 10 12 2" xfId="232" xr:uid="{B46192D6-2A01-4035-A6D4-81DE0D53C037}"/>
    <x:cellStyle name="Comma 10 2 2 3" xfId="261" xr:uid="{4AAC479B-2A96-456E-B1FB-E970ED0A9D70}"/>
    <x:cellStyle name="Comma 11 5" xfId="18" xr:uid="{00000000-0005-0000-0000-000001000000}"/>
    <x:cellStyle name="Comma 11 5 2" xfId="169" xr:uid="{7131BC19-479B-4B5F-8F03-E32BE205FCE6}"/>
    <x:cellStyle name="Comma 11 5 3" xfId="171" xr:uid="{5DF21DB9-7966-4123-9919-D96291F9E101}"/>
    <x:cellStyle name="Comma 12 3" xfId="37" xr:uid="{793204FC-3948-4602-94EC-98AD7FF36119}"/>
    <x:cellStyle name="Comma 12 3 3" xfId="45" xr:uid="{08107E8A-72FB-4847-8156-800256E9A81A}"/>
    <x:cellStyle name="Comma 13" xfId="142" xr:uid="{93391D93-C156-44D1-8940-46A6DABCF3C8}"/>
    <x:cellStyle name="Comma 13 2" xfId="39" xr:uid="{5CEED328-A282-48CB-8341-E0C6B014E7B0}"/>
    <x:cellStyle name="Comma 2" xfId="9" xr:uid="{00000000-0005-0000-0000-000002000000}"/>
    <x:cellStyle name="Comma 2 10" xfId="11" xr:uid="{00000000-0005-0000-0000-000003000000}"/>
    <x:cellStyle name="Comma 2 2" xfId="225" xr:uid="{1F6F87F9-4C7B-4474-AD3E-414996EF00C9}"/>
    <x:cellStyle name="Comma 2 3" xfId="245" xr:uid="{2E51D201-3662-4FF5-B547-3C8E20C67961}"/>
    <x:cellStyle name="Comma 202" xfId="67" xr:uid="{3A4AACEB-BD8C-4DDE-BDDF-B85B03D58B55}"/>
    <x:cellStyle name="Comma 203 2" xfId="178" xr:uid="{E0298EB2-AA3E-4809-8DBA-5667E1D435FD}"/>
    <x:cellStyle name="Comma 204 2" xfId="65" xr:uid="{4C192BCA-A7DB-4F43-A404-AE981DDBFC69}"/>
    <x:cellStyle name="Comma 23" xfId="16" xr:uid="{00000000-0005-0000-0000-000004000000}"/>
    <x:cellStyle name="Comma 250" xfId="24" xr:uid="{00000000-0005-0000-0000-000005000000}"/>
    <x:cellStyle name="Comma 3" xfId="150" xr:uid="{90CEACF5-94F4-4ECF-9781-6DF475E855B4}"/>
    <x:cellStyle name="Comma 3 2" xfId="227" xr:uid="{DFC9024E-B7BC-4F61-A9D0-CAFAC10B8D56}"/>
    <x:cellStyle name="Comma 3 2 2 2" xfId="157" xr:uid="{255958DD-1819-40F7-98BF-71C34A7E5E47}"/>
    <x:cellStyle name="Comma 3 3" xfId="256" xr:uid="{B23B46D6-0DE2-44BC-9975-E2EE027FC48B}"/>
    <x:cellStyle name="Comma 3 4" xfId="248" xr:uid="{A2BFB655-9374-49BB-AD08-187E3166BDF7}"/>
    <x:cellStyle name="Comma 4" xfId="1" xr:uid="{00000000-0005-0000-0000-000006000000}"/>
    <x:cellStyle name="Comma 4 2" xfId="229" xr:uid="{95D28EBA-1B59-4074-A20E-DDED875710D2}"/>
    <x:cellStyle name="Comma 4 2 2" xfId="4" xr:uid="{00000000-0005-0000-0000-000007000000}"/>
    <x:cellStyle name="Comma 4 3" xfId="172" xr:uid="{662437AB-CF32-40D1-BFAE-91BBD29DA5A6}"/>
    <x:cellStyle name="Comma 5" xfId="159" xr:uid="{4EB48853-1259-4812-BEAB-0A644C019CFD}"/>
    <x:cellStyle name="Comma 5 2" xfId="237" xr:uid="{E467522A-F7D1-42A0-B5DD-A15E415E56C6}"/>
    <x:cellStyle name="Comma 5 3" xfId="262" xr:uid="{D99623A6-1792-4605-A572-577DE4E26EB8}"/>
    <x:cellStyle name="Comma 6" xfId="242" xr:uid="{60D89F93-2A9B-4280-AB89-728954256866}"/>
    <x:cellStyle name="Comma 7" xfId="251" xr:uid="{3C8A2E0D-E04A-4E0F-AF9D-4277C422E8AC}"/>
    <x:cellStyle name="Comma 8" xfId="259" xr:uid="{6B52C86E-5257-492B-A0B8-F2AF4920B214}"/>
    <x:cellStyle name="Comma 9" xfId="170" xr:uid="{4E517869-23CF-4B76-89D3-F148366B173B}"/>
    <x:cellStyle name="Comma 94" xfId="90" xr:uid="{31F9AFAC-5C0D-43D5-BA41-0B1249F04827}"/>
    <x:cellStyle name="Currency" xfId="46" builtinId="4"/>
    <x:cellStyle name="Currency 102 2" xfId="63" xr:uid="{B2027717-BECC-4B82-B03D-AE282B997F39}"/>
    <x:cellStyle name="Currency 103 2" xfId="176" xr:uid="{ACA247D0-7AC1-4721-8CAC-E53AB9983F64}"/>
    <x:cellStyle name="Currency 114" xfId="22" xr:uid="{00000000-0005-0000-0000-000008000000}"/>
    <x:cellStyle name="Currency 115 2" xfId="58" xr:uid="{248496BE-8401-41B1-97C1-33F262328C1D}"/>
    <x:cellStyle name="Currency 2" xfId="10" xr:uid="{00000000-0005-0000-0000-000009000000}"/>
    <x:cellStyle name="Currency 2 10" xfId="59" xr:uid="{B8E7765C-F23D-40BB-AEAE-1418B11CDBC9}"/>
    <x:cellStyle name="Currency 2 2" xfId="250" xr:uid="{ED998746-3ECA-4013-B95F-E854623C2E81}"/>
    <x:cellStyle name="Currency 2 3" xfId="257" xr:uid="{7968C116-8C73-48D5-B728-96DE8D783B67}"/>
    <x:cellStyle name="Currency 2 4" xfId="244" xr:uid="{A2D57EDB-83B2-4F4D-B303-3016B267BFDF}"/>
    <x:cellStyle name="Currency 3" xfId="6" xr:uid="{00000000-0005-0000-0000-00000A000000}"/>
    <x:cellStyle name="Currency 3 2" xfId="155" xr:uid="{D5AAA10A-972D-442A-83E2-4358336805D5}"/>
    <x:cellStyle name="Currency 4" xfId="180" xr:uid="{A2C2AB42-C5EB-4CC9-803E-9D7EC55FB515}"/>
    <x:cellStyle name="Currency 4 2" xfId="252" xr:uid="{FE8EB82F-CFE6-4367-A951-D2C52D885CEE}"/>
    <x:cellStyle name="Currency 5" xfId="240" xr:uid="{97E7F908-BF1D-496B-A629-FBAF66744743}"/>
    <x:cellStyle name="Explanatory Text 2" xfId="195" xr:uid="{2437106F-29CE-4156-AB4D-A0B3DDD466DB}"/>
    <x:cellStyle name="Good 2" xfId="185" xr:uid="{B39F184A-91A0-4047-A818-3FBFEFE8321B}"/>
    <x:cellStyle name="Heading 1 2" xfId="181" xr:uid="{724F2824-CD98-4C62-98F6-BF6F0B0EF962}"/>
    <x:cellStyle name="Heading 2 2" xfId="182" xr:uid="{F880257D-F2C6-4366-8E03-C0CCA8EAE2C1}"/>
    <x:cellStyle name="Heading 3 2" xfId="183" xr:uid="{18380D9F-4A60-4E0B-A7CB-007B47C1FEB6}"/>
    <x:cellStyle name="Heading 4 2" xfId="184" xr:uid="{94233C56-A0CD-42D9-B251-72CFE99C24AC}"/>
    <x:cellStyle name="Input 2" xfId="188" xr:uid="{F4F9E7D4-578C-4A80-A82D-F583AA5CB502}"/>
    <x:cellStyle name="Linked Cell 2" xfId="191" xr:uid="{32D28168-D36E-4118-A8BB-C422DC08BC93}"/>
    <x:cellStyle name="Neutral 2" xfId="187" xr:uid="{64B55365-C6A3-4972-9C8A-162194E37426}"/>
    <x:cellStyle name="Normal" xfId="0" builtinId="0"/>
    <x:cellStyle name="Normal - Style1 5" xfId="61" xr:uid="{B4A35AC0-40A5-4B53-92FB-8EF9644159A7}"/>
    <x:cellStyle name="Normal 10" xfId="158" xr:uid="{39C65F8D-F86F-4884-A69D-244F1120EBE7}"/>
    <x:cellStyle name="Normal 10 2" xfId="14" xr:uid="{00000000-0005-0000-0000-00000C000000}"/>
    <x:cellStyle name="Normal 10 2 18" xfId="260" xr:uid="{8DE0C938-6A28-4002-9219-2DD4028873FF}"/>
    <x:cellStyle name="Normal 10 2 2" xfId="17" xr:uid="{00000000-0005-0000-0000-00000D000000}"/>
    <x:cellStyle name="Normal 10 2 2 2" xfId="167" xr:uid="{313528B5-988F-4628-8392-4FF2D07CBB18}"/>
    <x:cellStyle name="Normal 10 2 2 2 2 2 2" xfId="147" xr:uid="{64FC8B2C-8BA9-4388-94BF-7ED4AB14C17C}"/>
    <x:cellStyle name="Normal 10 3" xfId="35" xr:uid="{7EE115DD-BC38-4A41-A835-2AD5997A445A}"/>
    <x:cellStyle name="Normal 10 3 7" xfId="57" xr:uid="{8946D956-3B3F-4C11-AFA5-77B0D2298F3B}"/>
    <x:cellStyle name="Normal 10 4" xfId="231" xr:uid="{0E73614B-2C5A-4662-81E9-39FA55F47647}"/>
    <x:cellStyle name="Normal 11" xfId="153" xr:uid="{7BDDC2A8-6AA1-458E-A8E5-41AE8AB44F53}"/>
    <x:cellStyle name="Normal 11 2" xfId="233" xr:uid="{71709F10-8489-4AED-9F7A-EF39097BE249}"/>
    <x:cellStyle name="Normal 12" xfId="234" xr:uid="{E84FA765-31A6-42A2-BEA7-86950214924F}"/>
    <x:cellStyle name="Normal 12 2" xfId="34" xr:uid="{B1EA86CD-76E8-421C-8A01-BA953F82EBAC}"/>
    <x:cellStyle name="Normal 12 2 2 2" xfId="44" xr:uid="{A13903E3-6D80-4FD0-AB69-10F6BB18A7DC}"/>
    <x:cellStyle name="Normal 12 2 3" xfId="42" xr:uid="{3F66D6ED-5287-4072-AC52-B4E08CD80373}"/>
    <x:cellStyle name="Normal 12 3" xfId="168" xr:uid="{171BCB73-5BEE-46A2-AACE-ED6BDC7581F0}"/>
    <x:cellStyle name="Normal 13" xfId="235" xr:uid="{57420FE4-7BC9-40C3-8788-07706BFD4D71}"/>
    <x:cellStyle name="Normal 13 2" xfId="38" xr:uid="{6EBB980F-74AF-4023-9F9F-9BF1F5EC05C9}"/>
    <x:cellStyle name="Normal 14" xfId="236" xr:uid="{EEB0972E-346C-4079-A591-8E6CAEE1FEAA}"/>
    <x:cellStyle name="Normal 15" xfId="238" xr:uid="{B17F93B6-3203-4467-A215-12C01CCA3C36}"/>
    <x:cellStyle name="Normal 150 2" xfId="62" xr:uid="{A74945D3-B01D-49BA-988C-8485FB78EA18}"/>
    <x:cellStyle name="Normal 151 2" xfId="60" xr:uid="{9D80449F-4C35-486C-9B2A-35E59CB0C760}"/>
    <x:cellStyle name="Normal 154" xfId="49" xr:uid="{9B612339-0E2D-4D29-BD23-05CC0422BA07}"/>
    <x:cellStyle name="Normal 155" xfId="70" xr:uid="{390F1241-90F4-49F6-8F6C-2B6AB0838E2D}"/>
    <x:cellStyle name="Normal 157" xfId="73" xr:uid="{899FBCA5-625A-4AA8-B731-99115FF5D05D}"/>
    <x:cellStyle name="Normal 158" xfId="74" xr:uid="{12880B0A-FC40-4F05-9AEB-EFF13EF69132}"/>
    <x:cellStyle name="Normal 159" xfId="75" xr:uid="{27DD747B-411F-409D-8453-BCE830254AA9}"/>
    <x:cellStyle name="Normal 16" xfId="179" xr:uid="{C2BB970D-8EC5-463F-B7DA-79344FAA8CFB}"/>
    <x:cellStyle name="Normal 16 2" xfId="41" xr:uid="{D920D4DF-0ABE-43AB-9547-A69509A4DC36}"/>
    <x:cellStyle name="Normal 160" xfId="76" xr:uid="{CAB0A9B9-8108-4517-9F5F-95145B04B534}"/>
    <x:cellStyle name="Normal 161" xfId="77" xr:uid="{43AFCAFB-50F2-4B68-9B5A-441D2C556792}"/>
    <x:cellStyle name="Normal 17" xfId="239" xr:uid="{A917095A-58DF-4037-8801-A7998FF54C61}"/>
    <x:cellStyle name="Normal 173" xfId="72" xr:uid="{9CC58BCA-FAC5-42CC-8383-F42F76BBDB73}"/>
    <x:cellStyle name="Normal 18" xfId="249" xr:uid="{8C2A02EB-2E1D-4926-827F-3E3AB36D35FC}"/>
    <x:cellStyle name="Normal 19" xfId="258" xr:uid="{7DD93D2B-8C3C-4B39-AC60-AD99053DB50C}"/>
    <x:cellStyle name="Normal 2" xfId="5" xr:uid="{00000000-0005-0000-0000-00000E000000}"/>
    <x:cellStyle name="Normal 2 10" xfId="7" xr:uid="{00000000-0005-0000-0000-00000F000000}"/>
    <x:cellStyle name="Normal 2 10 2 2 2" xfId="143" xr:uid="{7060F6CD-1E22-4BE3-B8DF-6910592428C0}"/>
    <x:cellStyle name="Normal 2 2" xfId="54" xr:uid="{B08F26E5-48BE-4E7E-BFEE-6F0CFAFD4D8E}"/>
    <x:cellStyle name="Normal 2 3" xfId="221" xr:uid="{311F12FF-21F7-481B-94F0-65C0C7368892}"/>
    <x:cellStyle name="Normal 2 4" xfId="243" xr:uid="{2BA59C6B-B885-43E8-A165-0044B74A0E07}"/>
    <x:cellStyle name="Normal 216" xfId="91" xr:uid="{9F107082-F9AE-4C0B-8494-B7B880DB02FE}"/>
    <x:cellStyle name="Normal 218" xfId="66" xr:uid="{6D9A54FF-1202-4662-BBAB-03E0D6D8ADFB}"/>
    <x:cellStyle name="Normal 227" xfId="145" xr:uid="{8ABAE285-02EE-47D4-85A8-9A5FC4D7C841}"/>
    <x:cellStyle name="Normal 253" xfId="21" xr:uid="{00000000-0005-0000-0000-000010000000}"/>
    <x:cellStyle name="Normal 254" xfId="23" xr:uid="{00000000-0005-0000-0000-000011000000}"/>
    <x:cellStyle name="Normal 255" xfId="69" xr:uid="{14072940-B50F-4616-A634-7D19051FE473}"/>
    <x:cellStyle name="Normal 258" xfId="78" xr:uid="{3FE87C1C-30E6-4FA8-9CE5-8727E334092E}"/>
    <x:cellStyle name="Normal 259" xfId="79" xr:uid="{0A373C13-BA6A-4804-A34B-679780A15ED0}"/>
    <x:cellStyle name="Normal 260" xfId="80" xr:uid="{10F1F00F-3F2D-4AA5-B335-72282A580444}"/>
    <x:cellStyle name="Normal 261" xfId="81" xr:uid="{A13605FD-045E-4E59-8358-87A66942A29C}"/>
    <x:cellStyle name="Normal 262" xfId="82" xr:uid="{09C0D646-19AA-4F3F-B7F3-8466443868F6}"/>
    <x:cellStyle name="Normal 263" xfId="83" xr:uid="{01375633-9C12-4F19-9743-5812728FA639}"/>
    <x:cellStyle name="Normal 264" xfId="84" xr:uid="{93DFA91D-E425-4EA7-B74F-457387F8F982}"/>
    <x:cellStyle name="Normal 265" xfId="85" xr:uid="{B418CDD6-1965-48EB-B375-9711027D00A3}"/>
    <x:cellStyle name="Normal 266" xfId="86" xr:uid="{040EDF12-9CC1-4510-B791-81B31EF72532}"/>
    <x:cellStyle name="Normal 267" xfId="87" xr:uid="{6229370D-0D3D-4130-AE3C-0FED6DE8D352}"/>
    <x:cellStyle name="Normal 268" xfId="88" xr:uid="{31EC1CB6-8363-480E-8F47-83B25A2260E6}"/>
    <x:cellStyle name="Normal 269" xfId="89" xr:uid="{3C1FF2B1-8188-4C21-A3AD-B24667970E98}"/>
    <x:cellStyle name="Normal 27" xfId="175" xr:uid="{A3CAD624-98E2-4F15-8F24-B37C064508A1}"/>
    <x:cellStyle name="Normal 270" xfId="93" xr:uid="{4674BE3A-1929-47D6-8202-444E0B8C4ED8}"/>
    <x:cellStyle name="Normal 272" xfId="94" xr:uid="{0251185D-FAE1-4BC9-811A-734C0FC51A37}"/>
    <x:cellStyle name="Normal 273" xfId="71" xr:uid="{9306007C-9FFB-473D-94E7-36F287FACBC0}"/>
    <x:cellStyle name="Normal 274" xfId="95" xr:uid="{62826214-A792-472C-BDAA-5EE78EA7181A}"/>
    <x:cellStyle name="Normal 275" xfId="96" xr:uid="{91312869-EC08-4742-8915-40C945846CAA}"/>
    <x:cellStyle name="Normal 276" xfId="97" xr:uid="{794849A4-40A7-43F3-B1A2-A7AD33E772DA}"/>
    <x:cellStyle name="Normal 277" xfId="98" xr:uid="{908A0A4D-B974-4D9E-97AB-53CC8095C046}"/>
    <x:cellStyle name="Normal 278" xfId="99" xr:uid="{FB7DE139-5411-4B7E-9E9D-FD8784E57852}"/>
    <x:cellStyle name="Normal 279" xfId="100" xr:uid="{236BF631-03D4-4A21-976A-564FC2BD0166}"/>
    <x:cellStyle name="Normal 280" xfId="101" xr:uid="{229DB3EE-ECDC-4F46-9F57-228341195044}"/>
    <x:cellStyle name="Normal 281" xfId="102" xr:uid="{F46FAFF1-94C5-4E5D-8AAB-89E389307965}"/>
    <x:cellStyle name="Normal 282" xfId="103" xr:uid="{57BD1F48-322C-435E-8802-8A02F11C3E79}"/>
    <x:cellStyle name="Normal 283" xfId="106" xr:uid="{616826B4-0D16-4404-8086-BA3D901B983C}"/>
    <x:cellStyle name="Normal 284" xfId="104" xr:uid="{216F5F47-276E-420F-B867-9CCE9B13F9D8}"/>
    <x:cellStyle name="Normal 285" xfId="105" xr:uid="{AFD8D45A-D5C7-4DD1-B879-67C296A9740C}"/>
    <x:cellStyle name="Normal 286" xfId="107" xr:uid="{04AA2DC1-2032-461B-8FA7-AB535F99E3B3}"/>
    <x:cellStyle name="Normal 291" xfId="108" xr:uid="{DEEAB593-2D83-4E79-ACF9-264CA16A475C}"/>
    <x:cellStyle name="Normal 292" xfId="109" xr:uid="{F08DDA87-DCCD-464F-9B50-EB3B2397B385}"/>
    <x:cellStyle name="Normal 293" xfId="111" xr:uid="{976E8FB2-7632-43EF-BAFD-64F5BD8B3F12}"/>
    <x:cellStyle name="Normal 294" xfId="112" xr:uid="{DADF31EB-EE3D-482F-B9BA-74CBCCFD6A87}"/>
    <x:cellStyle name="Normal 295" xfId="113" xr:uid="{95324DB3-E9FB-474A-8848-1AC8D1D34B12}"/>
    <x:cellStyle name="Normal 296" xfId="114" xr:uid="{729E9B7B-72B3-489F-98C1-20E4D0436547}"/>
    <x:cellStyle name="Normal 297" xfId="115" xr:uid="{A4D57C30-85F9-48B8-A892-5FCA5B56A17E}"/>
    <x:cellStyle name="Normal 298" xfId="117" xr:uid="{81E99399-8607-4120-A761-97048B23BAB1}"/>
    <x:cellStyle name="Normal 3" xfId="20" xr:uid="{00000000-0005-0000-0000-000012000000}"/>
    <x:cellStyle name="Normal 3 2" xfId="33" xr:uid="{99F8AE8C-05F2-490A-A25C-6008C9A4EA1B}"/>
    <x:cellStyle name="Normal 3 3" xfId="53" xr:uid="{A9628838-9A52-4CCC-A869-45E6B0DC1BAA}"/>
    <x:cellStyle name="Normal 3 4" xfId="246" xr:uid="{44342E1A-65B7-41BA-870A-9E22594C020C}"/>
    <x:cellStyle name="Normal 3_Attach O, GG, Support -New Method 2-14-11" xfId="31" xr:uid="{A98F5369-1071-44F5-B789-FF6BABDA384D}"/>
    <x:cellStyle name="Normal 301" xfId="120" xr:uid="{32D8D07B-82DF-4A28-82A6-E58685CD6928}"/>
    <x:cellStyle name="Normal 302" xfId="116" xr:uid="{8B3DB0C9-5915-401F-92CA-EF94B1B9B584}"/>
    <x:cellStyle name="Normal 303" xfId="118" xr:uid="{84635B33-FE6C-4A30-9E77-AAC4D635B959}"/>
    <x:cellStyle name="Normal 304" xfId="119" xr:uid="{9E328DBD-AB3C-41ED-9A43-39D57D8DE382}"/>
    <x:cellStyle name="Normal 307" xfId="121" xr:uid="{F46299DD-AE97-4091-AC80-13BB3B54002D}"/>
    <x:cellStyle name="Normal 308" xfId="122" xr:uid="{E9F1F483-0856-4253-B03A-1B982BC4A617}"/>
    <x:cellStyle name="Normal 310" xfId="123" xr:uid="{080AE531-2674-4F18-9447-9E86FB15F246}"/>
    <x:cellStyle name="Normal 311" xfId="124" xr:uid="{9B1963BF-C6A9-4A69-BACE-FB358018EC6A}"/>
    <x:cellStyle name="Normal 312" xfId="125" xr:uid="{E6427BD9-E68D-497C-80B0-734546ED8C01}"/>
    <x:cellStyle name="Normal 313" xfId="126" xr:uid="{49329C41-069E-42A5-9EA7-0015A56B68C9}"/>
    <x:cellStyle name="Normal 314" xfId="127" xr:uid="{8B3A6F2C-FF29-4994-998E-54BD6B136B7F}"/>
    <x:cellStyle name="Normal 315" xfId="128" xr:uid="{EAD5F534-D7F5-4A33-A4CA-E3918BFB3FD1}"/>
    <x:cellStyle name="Normal 316" xfId="129" xr:uid="{DCB78C98-8D74-49D9-9C82-CBD30620BF98}"/>
    <x:cellStyle name="Normal 318" xfId="130" xr:uid="{2F283C00-AFCB-4758-867E-3FC125EC31F7}"/>
    <x:cellStyle name="Normal 319" xfId="131" xr:uid="{608D6B30-CB30-4BDD-BF98-6A4E01C84CE2}"/>
    <x:cellStyle name="Normal 322" xfId="132" xr:uid="{EBF88B40-87B2-474F-BF40-D948DB72CB3A}"/>
    <x:cellStyle name="Normal 323" xfId="133" xr:uid="{170BC3FC-342F-40EB-B22E-825049BB6BE4}"/>
    <x:cellStyle name="Normal 324" xfId="134" xr:uid="{604C0C84-ECE2-4150-80E5-1F286F4A598C}"/>
    <x:cellStyle name="Normal 325" xfId="135" xr:uid="{8F225383-70F0-428D-BD7D-EF8516E05291}"/>
    <x:cellStyle name="Normal 326" xfId="136" xr:uid="{4E8E114E-F856-4368-8249-92CF726557B5}"/>
    <x:cellStyle name="Normal 327" xfId="137" xr:uid="{8F28B5EF-A267-48A6-8FEC-1BEDE9E3E88C}"/>
    <x:cellStyle name="Normal 328" xfId="138" xr:uid="{009DA125-3F8C-4267-B832-0F2406EDD65A}"/>
    <x:cellStyle name="Normal 329" xfId="139" xr:uid="{E9B2805A-F3F8-47A5-AB63-210D9137369F}"/>
    <x:cellStyle name="Normal 330" xfId="140" xr:uid="{FA0BC58C-0DF1-4064-9ECF-4B7AF54B4405}"/>
    <x:cellStyle name="Normal 332" xfId="110" xr:uid="{19C67990-A026-4BCC-A7FD-FDD2E3EE3AA6}"/>
    <x:cellStyle name="Normal 4" xfId="25" xr:uid="{B697ADF7-9665-47A6-A433-57C5A4664A4C}"/>
    <x:cellStyle name="Normal 4 2" xfId="223" xr:uid="{4C94122E-99F6-41A3-A102-542B92C714A3}"/>
    <x:cellStyle name="Normal 4 22 2" xfId="55" xr:uid="{F9CE5AA6-8F32-4710-BE7E-7C7AB769A92B}"/>
    <x:cellStyle name="Normal 4 3" xfId="247" xr:uid="{62293022-1365-4264-84BA-31EF16C3A5C0}"/>
    <x:cellStyle name="Normal 49" xfId="174" xr:uid="{3FA2DEB6-F99A-4C5A-81C6-E5AFAF3426AE}"/>
    <x:cellStyle name="Normal 5" xfId="30" xr:uid="{ABEF3B4C-7566-4705-A3E6-4EE55CD213A7}"/>
    <x:cellStyle name="Normal 5 10" xfId="56" xr:uid="{0A548DCF-D9FB-4463-8728-E09F8AEC0420}"/>
    <x:cellStyle name="Normal 5 2" xfId="224" xr:uid="{13BDAF7E-2C62-41DE-AA8E-ADABCB470FF8}"/>
    <x:cellStyle name="Normal 5 60" xfId="151" xr:uid="{B016BD67-61A2-4FBD-9ECB-7C4C20EC1C71}"/>
    <x:cellStyle name="Normal 6" xfId="141" xr:uid="{D256F818-538F-4052-9CF8-E4428465FBAC}"/>
    <x:cellStyle name="Normal 6 12" xfId="173" xr:uid="{6DB2CC1A-4394-434F-9277-A974C1681A63}"/>
    <x:cellStyle name="Normal 6 2" xfId="254" xr:uid="{7F432371-CDA2-47BF-91DE-34B28B983AB1}"/>
    <x:cellStyle name="Normal 62" xfId="263" xr:uid="{C4EE4A7E-4AE0-4B52-9199-DE1B974E2A24}"/>
    <x:cellStyle name="Normal 7" xfId="27" xr:uid="{D5B5E0E3-DC2B-44D9-8A11-A6C8C1AD539A}"/>
    <x:cellStyle name="Normal 7 2" xfId="226" xr:uid="{A62D2B84-D2A0-4D78-B1FB-9585C69BF1EE}"/>
    <x:cellStyle name="Normal 7 3" xfId="255" xr:uid="{C34A2799-F0D6-41F8-BB8C-BE2363D76D1F}"/>
    <x:cellStyle name="Normal 8" xfId="146" xr:uid="{56776621-D035-4D92-8F56-61856F74D484}"/>
    <x:cellStyle name="Normal 8 2" xfId="164" xr:uid="{4F4F2925-F396-4534-8892-77455857BE99}"/>
    <x:cellStyle name="Normal 8 3" xfId="162" xr:uid="{7FDDA34B-9AFF-4AC2-BBF5-7C4B3C7ACDAA}"/>
    <x:cellStyle name="Normal 8 3 2" xfId="228" xr:uid="{5A9CBB1E-973A-4EFE-9D26-8A3564586E96}"/>
    <x:cellStyle name="Normal 8 4" xfId="160" xr:uid="{96B4363A-6A5C-4A0B-BA07-159E696FE8BE}"/>
    <x:cellStyle name="Normal 9" xfId="154" xr:uid="{880F2C80-EE04-4EAB-ACEC-B8A30062EA2F}"/>
    <x:cellStyle name="Normal 9 2" xfId="165" xr:uid="{22CB5E28-C213-4CD7-A616-02920DCB8EBE}"/>
    <x:cellStyle name="Normal 9 3" xfId="163" xr:uid="{44E175DF-4EF5-4957-B36E-EF6F550D0D04}"/>
    <x:cellStyle name="Normal 9 3 2" xfId="230" xr:uid="{F704DC57-6FD4-44AC-8C78-0EF71D76EBCA}"/>
    <x:cellStyle name="Normal 9 4" xfId="161" xr:uid="{2BE9EABA-DFF6-4503-8E28-ECAB2F7A0FB4}"/>
    <x:cellStyle name="Normal_1995 FCWS" xfId="13" xr:uid="{00000000-0005-0000-0000-000013000000}"/>
    <x:cellStyle name="Normal_21 Exh B" xfId="29" xr:uid="{E637EC89-4F75-46C0-8A30-734C3B82DD3C}"/>
    <x:cellStyle name="Normal_A" xfId="148" xr:uid="{8AE7C0E9-7D53-49DE-8C4E-839574C0B585}"/>
    <x:cellStyle name="Normal_ATC Projected 2008 Monthly Plant Balances for Attachment O 2 (2)" xfId="32" xr:uid="{5128B2CE-F3BA-485E-96A3-83A8E94DF1A1}"/>
    <x:cellStyle name="Normal_Attachment GG Example 8 26 09" xfId="51" xr:uid="{EEE6A2A1-B928-41C0-96E8-909E360409DE}"/>
    <x:cellStyle name="Normal_Attachment GG Template ER11-28 11-18-10" xfId="50" xr:uid="{585443FF-1015-471D-BADF-E86BA0A38E8A}"/>
    <x:cellStyle name="Normal_Attachment Os for 2002 True-up" xfId="28" xr:uid="{59FE44BD-152E-40FC-A9EF-F4260F38E47C}"/>
    <x:cellStyle name="Normal_FN1 Ratebase Draft SPP template (6-11-04) v2" xfId="19" xr:uid="{00000000-0005-0000-0000-000014000000}"/>
    <x:cellStyle name="Normal_interest calc Book1" xfId="52" xr:uid="{09A44AD0-5449-4A62-859C-2E66FEB484AA}"/>
    <x:cellStyle name="Normal_Red Line and Clean Copy 5-5-2010 populated attachment 9 and supplement (2)" xfId="149" xr:uid="{784F00CF-1F83-494E-ABA6-3995AD6C9434}"/>
    <x:cellStyle name="Normal_Schedule O Info for Mike" xfId="26" xr:uid="{D429D4BE-27AC-4EE5-B08E-4DF2596DF515}"/>
    <x:cellStyle name="Normal_TrAILCo attach 6 &amp; 7 and Appendix A" xfId="3" xr:uid="{00000000-0005-0000-0000-000015000000}"/>
    <x:cellStyle name="Note 2" xfId="194" xr:uid="{B584651C-238E-4456-8ED3-64B36F41F8A7}"/>
    <x:cellStyle name="Output 2" xfId="189" xr:uid="{6A4D3C0A-EDA3-4566-923F-FE22D6CD9F58}"/>
    <x:cellStyle name="Percent" xfId="47" builtinId="5"/>
    <x:cellStyle name="Percent 10" xfId="144" xr:uid="{48A8448C-DDC7-474B-B1EE-49D4EC2AE1E4}"/>
    <x:cellStyle name="Percent 109" xfId="68" xr:uid="{9B409385-2AB3-4193-80CE-6A71A999EC08}"/>
    <x:cellStyle name="Percent 109 2" xfId="177" xr:uid="{CCD85B9B-DAE8-4962-8C6E-853844077F34}"/>
    <x:cellStyle name="Percent 110 2" xfId="64" xr:uid="{BBBA8DF2-D622-4B90-AEF1-180A911E59CB}"/>
    <x:cellStyle name="Percent 2" xfId="12" xr:uid="{00000000-0005-0000-0000-000018000000}"/>
    <x:cellStyle name="Percent 2 10" xfId="152" xr:uid="{F0088B70-972B-4855-AED6-0FCB95D50778}"/>
    <x:cellStyle name="Percent 24" xfId="15" xr:uid="{00000000-0005-0000-0000-000019000000}"/>
    <x:cellStyle name="Percent 3" xfId="253" xr:uid="{7E80FD35-082C-438B-B839-2F9C8D3257DE}"/>
    <x:cellStyle name="Percent 3 2" xfId="2" xr:uid="{00000000-0005-0000-0000-00001A000000}"/>
    <x:cellStyle name="Percent 38" xfId="92" xr:uid="{2E8E0232-E2B5-4A2E-BDF3-C7F154FDB518}"/>
    <x:cellStyle name="Percent 4" xfId="241" xr:uid="{45FFFDBB-151F-4F37-9495-C2FBEC9793B6}"/>
    <x:cellStyle name="Percent 9 2 2" xfId="36" xr:uid="{58D62F26-1917-4D1A-AC3A-B686F12AA3DA}"/>
    <x:cellStyle name="Title" xfId="166" builtinId="15" customBuiltin="1"/>
    <x:cellStyle name="Total 2" xfId="196" xr:uid="{10573BB5-EB5B-4B57-9B86-D6817EF81B06}"/>
    <x:cellStyle name="Warning Text 2" xfId="193" xr:uid="{64E83C4C-F0BD-4AAC-8F39-74619BA5CBCE}"/>
  </x:cellStyles>
  <x:dxfs count="0"/>
  <x:tableStyles count="0" defaultTableStyle="TableStyleMedium2" defaultPivotStyle="PivotStyleLight16"/>
  <x:colors>
    <x:mruColors>
      <x:color rgb="FFFF99FF"/>
      <x:color rgb="FFFFFF99"/>
      <x:color rgb="FFD9F052"/>
      <x:color rgb="FF66FF66"/>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a16="http://schemas.microsoft.com/office/drawing/2014/main" xmlns:r="http://schemas.openxmlformats.org/officeDocument/2006/relationships" xmlns:xdr="http://schemas.openxmlformats.org/drawingml/2006/spreadsheetDrawing" xmlns:a="http://schemas.openxmlformats.org/drawingml/2006/main">
  <xdr:twoCellAnchor editAs="oneCell">
    <xdr:from>
      <xdr:col>0</xdr:col>
      <xdr:colOff>349254</xdr:colOff>
      <xdr:row>69</xdr:row>
      <xdr:rowOff>30431</xdr:rowOff>
    </xdr:from>
    <xdr:to>
      <xdr:col>15</xdr:col>
      <xdr:colOff>691357</xdr:colOff>
      <xdr:row>113</xdr:row>
      <xdr:rowOff>130309</xdr:rowOff>
    </xdr:to>
    <xdr:pic>
      <xdr:nvPicPr>
        <xdr:cNvPr id="6" name="Picture 5" descr="" title="">
          <a:extLst>
            <a:ext uri="{FF2B5EF4-FFF2-40B4-BE49-F238E27FC236}">
              <a16:creationId xmlns:a16="http://schemas.microsoft.com/office/drawing/2014/main" id="{408D392B-B05F-5472-A7D9-EC32C72CF5D9}"/>
            </a:ext>
          </a:extLst>
        </xdr:cNvPr>
        <xdr:cNvPicPr>
          <a:picLocks noChangeAspect="1"/>
        </xdr:cNvPicPr>
      </xdr:nvPicPr>
      <xdr:blipFill>
        <a:blip xmlns:r="http://schemas.openxmlformats.org/officeDocument/2006/relationships" r:embed="rId1"/>
        <a:stretch>
          <a:fillRect/>
        </a:stretch>
      </xdr:blipFill>
      <xdr:spPr>
        <a:xfrm>
          <a:off x="349254" y="11817619"/>
          <a:ext cx="12260259" cy="7434128"/>
        </a:xfrm>
        <a:prstGeom prst="rect">
          <a:avLst/>
        </a:prstGeom>
      </xdr:spPr>
    </xdr:pic>
    <xdr:clientData/>
  </xdr:twoCellAnchor>
  <xdr:twoCellAnchor editAs="oneCell">
    <xdr:from>
      <xdr:col>0</xdr:col>
      <xdr:colOff>368511</xdr:colOff>
      <xdr:row>113</xdr:row>
      <xdr:rowOff>153616</xdr:rowOff>
    </xdr:from>
    <xdr:to>
      <xdr:col>15</xdr:col>
      <xdr:colOff>672509</xdr:colOff>
      <xdr:row>153</xdr:row>
      <xdr:rowOff>87545</xdr:rowOff>
    </xdr:to>
    <xdr:pic>
      <xdr:nvPicPr>
        <xdr:cNvPr id="7" name="Picture 6" descr="" title="">
          <a:extLst>
            <a:ext uri="{FF2B5EF4-FFF2-40B4-BE49-F238E27FC236}">
              <a16:creationId xmlns:a16="http://schemas.microsoft.com/office/drawing/2014/main" id="{94BA5419-7D1F-6CAC-C274-61FDDC77DBE8}"/>
            </a:ext>
          </a:extLst>
        </xdr:cNvPr>
        <xdr:cNvPicPr>
          <a:picLocks noChangeAspect="1"/>
        </xdr:cNvPicPr>
      </xdr:nvPicPr>
      <xdr:blipFill>
        <a:blip xmlns:r="http://schemas.openxmlformats.org/officeDocument/2006/relationships" r:embed="rId2"/>
        <a:stretch>
          <a:fillRect/>
        </a:stretch>
      </xdr:blipFill>
      <xdr:spPr>
        <a:xfrm>
          <a:off x="368511" y="19275054"/>
          <a:ext cx="12222154" cy="6601429"/>
        </a:xfrm>
        <a:prstGeom prst="rect">
          <a:avLst/>
        </a:prstGeom>
      </xdr:spPr>
    </xdr:pic>
    <xdr:clientData/>
  </xdr:twoCellAnchor>
  <xdr:twoCellAnchor editAs="oneCell">
    <xdr:from>
      <xdr:col>0</xdr:col>
      <xdr:colOff>368515</xdr:colOff>
      <xdr:row>153</xdr:row>
      <xdr:rowOff>93191</xdr:rowOff>
    </xdr:from>
    <xdr:to>
      <xdr:col>15</xdr:col>
      <xdr:colOff>777303</xdr:colOff>
      <xdr:row>167</xdr:row>
      <xdr:rowOff>3089</xdr:rowOff>
    </xdr:to>
    <xdr:pic>
      <xdr:nvPicPr>
        <xdr:cNvPr id="8" name="Picture 7" descr="" title="">
          <a:extLst>
            <a:ext uri="{FF2B5EF4-FFF2-40B4-BE49-F238E27FC236}">
              <a16:creationId xmlns:a16="http://schemas.microsoft.com/office/drawing/2014/main" id="{63DBB458-F5B2-5F94-E10F-5176C1C50964}"/>
            </a:ext>
          </a:extLst>
        </xdr:cNvPr>
        <xdr:cNvPicPr>
          <a:picLocks noChangeAspect="1"/>
        </xdr:cNvPicPr>
      </xdr:nvPicPr>
      <xdr:blipFill>
        <a:blip xmlns:r="http://schemas.openxmlformats.org/officeDocument/2006/relationships" r:embed="rId3"/>
        <a:stretch>
          <a:fillRect/>
        </a:stretch>
      </xdr:blipFill>
      <xdr:spPr>
        <a:xfrm>
          <a:off x="368515" y="25882129"/>
          <a:ext cx="12326944" cy="2243523"/>
        </a:xfrm>
        <a:prstGeom prst="rect">
          <a:avLst/>
        </a:prstGeom>
      </xdr:spPr>
    </xdr:pic>
    <xdr:clientData/>
  </xdr:twoCellAnchor>
  <xdr:twoCellAnchor editAs="oneCell">
    <xdr:from>
      <xdr:col>0</xdr:col>
      <xdr:colOff>0</xdr:colOff>
      <xdr:row>30</xdr:row>
      <xdr:rowOff>117741</xdr:rowOff>
    </xdr:from>
    <xdr:to>
      <xdr:col>7</xdr:col>
      <xdr:colOff>429968</xdr:colOff>
      <xdr:row>68</xdr:row>
      <xdr:rowOff>156730</xdr:rowOff>
    </xdr:to>
    <xdr:pic>
      <xdr:nvPicPr>
        <xdr:cNvPr id="2" name="Picture 1" descr="" title="">
          <a:extLst>
            <a:ext uri="{FF2B5EF4-FFF2-40B4-BE49-F238E27FC236}">
              <a16:creationId xmlns:a16="http://schemas.microsoft.com/office/drawing/2014/main" id="{E85150D3-3A70-4D28-B632-2181461F2C9D}"/>
            </a:ext>
          </a:extLst>
        </xdr:cNvPr>
        <xdr:cNvPicPr>
          <a:picLocks noChangeAspect="1"/>
        </xdr:cNvPicPr>
      </xdr:nvPicPr>
      <xdr:blipFill>
        <a:blip xmlns:r="http://schemas.openxmlformats.org/officeDocument/2006/relationships" r:embed="rId4"/>
        <a:stretch>
          <a:fillRect/>
        </a:stretch>
      </xdr:blipFill>
      <xdr:spPr>
        <a:xfrm>
          <a:off x="0" y="5404116"/>
          <a:ext cx="7728499" cy="6373114"/>
        </a:xfrm>
        <a:prstGeom prst="rect">
          <a:avLst/>
        </a:prstGeom>
      </xdr:spPr>
    </xdr:pic>
    <xdr:clientData/>
  </xdr:twoCellAnchor>
</xdr: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ES387"/>
  <x:sheetViews>
    <x:sheetView tabSelected="1" zoomScale="80" zoomScaleNormal="80" zoomScaleSheetLayoutView="80" workbookViewId="0">
      <x:pane xSplit="4" ySplit="5" topLeftCell="E6" activePane="bottomRight" state="frozen"/>
      <x:selection activeCell="C390" sqref="C390"/>
      <x:selection pane="topRight" activeCell="C390" sqref="C390"/>
      <x:selection pane="bottomLeft" activeCell="C390" sqref="C390"/>
      <x:selection pane="bottomRight" activeCell="H358" sqref="H358"/>
    </x:sheetView>
  </x:sheetViews>
  <x:sheetFormatPr defaultColWidth="9.140625" defaultRowHeight="15"/>
  <x:cols>
    <x:col min="1" max="1" width="7.42578125" style="17" customWidth="1"/>
    <x:col min="2" max="2" width="5.7109375" style="279" customWidth="1"/>
    <x:col min="3" max="3" width="56.140625" style="279" customWidth="1"/>
    <x:col min="4" max="4" width="35.85546875" style="279" customWidth="1"/>
    <x:col min="5" max="5" width="30.140625" style="1523" customWidth="1"/>
    <x:col min="6" max="6" width="57.7109375" style="1361" customWidth="1"/>
    <x:col min="7" max="7" width="2.7109375" style="266" customWidth="1"/>
    <x:col min="8" max="8" width="26.140625" style="1361" customWidth="1"/>
    <x:col min="9" max="16384" width="9.140625" style="1361"/>
  </x:cols>
  <x:sheetData>
    <x:row r="1" spans="1:8" ht="30">
      <x:c r="A1" s="1" t="s">
        <x:v>86</x:v>
      </x:c>
      <x:c r="C1" s="279" t="s">
        <x:v>86</x:v>
      </x:c>
      <x:c r="F1" s="245"/>
      <x:c r="H1" s="245"/>
    </x:row>
    <x:row r="2" spans="1:8" ht="30">
      <x:c r="A2" s="1"/>
      <x:c r="D2" s="108" t="s">
        <x:v>1395</x:v>
      </x:c>
      <x:c r="F2" s="109"/>
      <x:c r="H2" s="245"/>
    </x:row>
    <x:row r="3" spans="1:8" s="113" customFormat="1" ht="25.5" customHeight="1" thickBot="1">
      <x:c r="A3" s="110"/>
      <x:c r="B3" s="111"/>
      <x:c r="C3" s="111"/>
      <x:c r="D3" s="111"/>
      <x:c r="E3" s="112"/>
      <x:c r="G3" s="183"/>
    </x:row>
    <x:row r="4" spans="1:8" ht="27.75" customHeight="1" thickBot="1">
      <x:c r="A4" s="114" t="s">
        <x:v>1396</x:v>
      </x:c>
      <x:c r="B4" s="115"/>
      <x:c r="C4" s="115"/>
      <x:c r="D4" s="115"/>
      <x:c r="E4" s="116"/>
      <x:c r="F4" s="117"/>
      <x:c r="H4" s="132"/>
    </x:row>
    <x:row r="5" spans="1:8" s="75" customFormat="1" ht="32.25" thickBot="1">
      <x:c r="A5" s="118" t="s">
        <x:v>254</x:v>
      </x:c>
      <x:c r="B5" s="119"/>
      <x:c r="C5" s="119"/>
      <x:c r="D5" s="119"/>
      <x:c r="E5" s="1561" t="s">
        <x:v>255</x:v>
      </x:c>
      <x:c r="F5" s="120" t="s">
        <x:v>256</x:v>
      </x:c>
      <x:c r="G5" s="124"/>
      <x:c r="H5" s="1680" t="s">
        <x:v>1864</x:v>
      </x:c>
    </x:row>
    <x:row r="6" spans="1:8" s="125" customFormat="1" ht="23.25" customHeight="1">
      <x:c r="A6" s="121" t="s">
        <x:v>257</x:v>
      </x:c>
      <x:c r="B6" s="122"/>
      <x:c r="C6" s="122"/>
      <x:c r="D6" s="122"/>
      <x:c r="E6" s="251"/>
      <x:c r="F6" s="123"/>
      <x:c r="G6" s="124"/>
      <x:c r="H6" s="123"/>
    </x:row>
    <x:row r="7" spans="1:8" s="261" customFormat="1" ht="15.75">
      <x:c r="A7" s="126" t="s">
        <x:v>258</x:v>
      </x:c>
      <x:c r="B7" s="127"/>
      <x:c r="C7" s="128"/>
      <x:c r="D7" s="128"/>
      <x:c r="E7" s="595"/>
      <x:c r="F7" s="129"/>
      <x:c r="G7" s="129"/>
      <x:c r="H7" s="61"/>
    </x:row>
    <x:row r="8" spans="1:8" s="261" customFormat="1" ht="15.75">
      <x:c r="A8" s="33"/>
      <x:c r="B8" s="288"/>
      <x:c r="C8" s="288"/>
      <x:c r="D8" s="288"/>
      <x:c r="E8" s="1522"/>
      <x:c r="F8" s="266"/>
      <x:c r="G8" s="266"/>
      <x:c r="H8" s="130"/>
    </x:row>
    <x:row r="9" spans="1:8" ht="18" customHeight="1">
      <x:c r="A9" s="18"/>
      <x:c r="B9" s="277" t="s">
        <x:v>259</x:v>
      </x:c>
      <x:c r="E9" s="63"/>
      <x:c r="F9" s="262"/>
      <x:c r="G9" s="278"/>
      <x:c r="H9" s="262"/>
    </x:row>
    <x:row r="10" spans="1:8">
      <x:c r="A10" s="281">
        <x:v>1</x:v>
      </x:c>
      <x:c r="B10" s="281"/>
      <x:c r="C10" s="266" t="s">
        <x:v>1822</x:v>
      </x:c>
      <x:c r="D10" s="131"/>
      <x:c r="F10" s="262" t="s">
        <x:v>260</x:v>
      </x:c>
      <x:c r="G10" s="288"/>
      <x:c r="H10" s="1370">
        <x:v>4067033</x:v>
      </x:c>
    </x:row>
    <x:row r="11" spans="1:8">
      <x:c r="A11" s="281" t="s">
        <x:v>1818</x:v>
      </x:c>
      <x:c r="B11" s="281"/>
      <x:c r="C11" s="266" t="s">
        <x:v>1825</x:v>
      </x:c>
      <x:c r="D11" s="131"/>
      <x:c r="F11" s="262" t="s">
        <x:v>1823</x:v>
      </x:c>
      <x:c r="G11" s="288"/>
      <x:c r="H11" s="590">
        <x:v>2271166</x:v>
      </x:c>
    </x:row>
    <x:row r="12" spans="1:8">
      <x:c r="A12" s="281" t="s">
        <x:v>1819</x:v>
      </x:c>
      <x:c r="B12" s="281"/>
      <x:c r="C12" s="266" t="s">
        <x:v>1824</x:v>
      </x:c>
      <x:c r="D12" s="131"/>
      <x:c r="F12" s="262" t="s">
        <x:v>1823</x:v>
      </x:c>
      <x:c r="G12" s="288"/>
      <x:c r="H12" s="590">
        <x:v>1056669</x:v>
      </x:c>
    </x:row>
    <x:row r="13" spans="1:8">
      <x:c r="A13" s="281" t="s">
        <x:v>1820</x:v>
      </x:c>
      <x:c r="B13" s="281"/>
      <x:c r="C13" s="266" t="s">
        <x:v>1826</x:v>
      </x:c>
      <x:c r="D13" s="131"/>
      <x:c r="F13" s="262" t="s">
        <x:v>1828</x:v>
      </x:c>
      <x:c r="G13" s="288"/>
      <x:c r="H13" s="1373">
        <x:f>SUM(H10:H12)</x:f>
        <x:v>7394868</x:v>
      </x:c>
    </x:row>
    <x:row r="14" spans="1:8">
      <x:c r="A14" s="281">
        <x:v>2</x:v>
      </x:c>
      <x:c r="B14" s="281"/>
      <x:c r="C14" s="266" t="s">
        <x:v>1827</x:v>
      </x:c>
      <x:c r="D14" s="131"/>
      <x:c r="F14" s="262" t="s">
        <x:v>262</x:v>
      </x:c>
      <x:c r="G14" s="288"/>
      <x:c r="H14" s="1370">
        <x:v>38481349</x:v>
      </x:c>
    </x:row>
    <x:row r="15" spans="1:8">
      <x:c r="A15" s="281" t="s">
        <x:v>1830</x:v>
      </x:c>
      <x:c r="B15" s="281"/>
      <x:c r="C15" s="266" t="s">
        <x:v>1829</x:v>
      </x:c>
      <x:c r="D15" s="131"/>
      <x:c r="F15" s="262" t="s">
        <x:v>1823</x:v>
      </x:c>
      <x:c r="G15" s="288"/>
      <x:c r="H15" s="587">
        <x:v>12567683</x:v>
      </x:c>
    </x:row>
    <x:row r="16" spans="1:8">
      <x:c r="A16" s="1523" t="s">
        <x:v>1831</x:v>
      </x:c>
      <x:c r="C16" s="279" t="s">
        <x:v>1833</x:v>
      </x:c>
      <x:c r="F16" s="262" t="s">
        <x:v>1823</x:v>
      </x:c>
      <x:c r="H16" s="587">
        <x:v>33729392</x:v>
      </x:c>
    </x:row>
    <x:row r="17" spans="1:8">
      <x:c r="A17" s="281" t="s">
        <x:v>1832</x:v>
      </x:c>
      <x:c r="B17" s="281"/>
      <x:c r="C17" s="266" t="s">
        <x:v>261</x:v>
      </x:c>
      <x:c r="D17" s="266"/>
      <x:c r="F17" s="266" t="s">
        <x:v>1834</x:v>
      </x:c>
      <x:c r="G17" s="288"/>
      <x:c r="H17" s="1373">
        <x:f>SUM(H14:H16)</x:f>
        <x:v>84778424</x:v>
      </x:c>
    </x:row>
    <x:row r="18" spans="1:8">
      <x:c r="A18" s="281">
        <x:v>3</x:v>
      </x:c>
      <x:c r="B18" s="281"/>
      <x:c r="C18" s="266" t="s">
        <x:v>1835</x:v>
      </x:c>
      <x:c r="D18" s="266"/>
      <x:c r="F18" s="266" t="s">
        <x:v>263</x:v>
      </x:c>
      <x:c r="G18" s="288"/>
      <x:c r="H18" s="1371">
        <x:v>3117314</x:v>
      </x:c>
    </x:row>
    <x:row r="19" spans="1:8">
      <x:c r="A19" s="281" t="s">
        <x:v>663</x:v>
      </x:c>
      <x:c r="B19" s="281"/>
      <x:c r="C19" s="266" t="s">
        <x:v>1836</x:v>
      </x:c>
      <x:c r="D19" s="266"/>
      <x:c r="F19" s="262" t="s">
        <x:v>1823</x:v>
      </x:c>
      <x:c r="G19" s="288"/>
      <x:c r="H19" s="590">
        <x:v>8407905</x:v>
      </x:c>
    </x:row>
    <x:row r="20" spans="1:8">
      <x:c r="A20" s="281" t="s">
        <x:v>664</x:v>
      </x:c>
      <x:c r="B20" s="281"/>
      <x:c r="C20" s="266" t="s">
        <x:v>1837</x:v>
      </x:c>
      <x:c r="D20" s="266"/>
      <x:c r="F20" s="262" t="s">
        <x:v>1823</x:v>
      </x:c>
      <x:c r="G20" s="288"/>
      <x:c r="H20" s="590">
        <x:v>11506564</x:v>
      </x:c>
    </x:row>
    <x:row r="21" spans="1:8">
      <x:c r="A21" s="281"/>
      <x:c r="B21" s="281"/>
      <x:c r="C21" s="564"/>
      <x:c r="D21" s="266"/>
      <x:c r="F21" s="262"/>
      <x:c r="G21" s="292"/>
      <x:c r="H21" s="588"/>
    </x:row>
    <x:row r="22" spans="1:8">
      <x:c r="A22" s="281">
        <x:v>4</x:v>
      </x:c>
      <x:c r="B22" s="281"/>
      <x:c r="C22" s="133" t="s">
        <x:v>44</x:v>
      </x:c>
      <x:c r="D22" s="42"/>
      <x:c r="E22" s="134"/>
      <x:c r="F22" s="42" t="s">
        <x:v>1821</x:v>
      </x:c>
      <x:c r="G22" s="288"/>
      <x:c r="H22" s="159">
        <x:f>H17-H18-H19-H20</x:f>
        <x:v>61746641</x:v>
      </x:c>
    </x:row>
    <x:row r="23" spans="1:8">
      <x:c r="A23" s="281"/>
      <x:c r="B23" s="281"/>
      <x:c r="C23" s="29"/>
      <x:c r="E23" s="63"/>
      <x:c r="F23" s="279"/>
      <x:c r="G23" s="292"/>
      <x:c r="H23" s="586"/>
    </x:row>
    <x:row r="24" spans="1:8" ht="15.75" thickBot="1">
      <x:c r="A24" s="281">
        <x:v>5</x:v>
      </x:c>
      <x:c r="B24" s="135" t="s">
        <x:v>244</x:v>
      </x:c>
      <x:c r="C24" s="135"/>
      <x:c r="D24" s="136"/>
      <x:c r="E24" s="165"/>
      <x:c r="F24" s="137" t="s">
        <x:v>1817</x:v>
      </x:c>
      <x:c r="G24" s="136"/>
      <x:c r="H24" s="1442">
        <x:f>+H13/H22</x:f>
        <x:v>0.11976146200406269</x:v>
      </x:c>
    </x:row>
    <x:row r="25" spans="1:8" ht="15.75" thickTop="1">
      <x:c r="A25" s="281"/>
      <x:c r="B25" s="281"/>
      <x:c r="C25" s="277"/>
      <x:c r="D25" s="264"/>
      <x:c r="E25" s="63"/>
      <x:c r="F25" s="279"/>
      <x:c r="G25" s="288"/>
      <x:c r="H25" s="139"/>
    </x:row>
    <x:row r="26" spans="1:8">
      <x:c r="A26" s="1523"/>
      <x:c r="B26" s="277" t="s">
        <x:v>54</x:v>
      </x:c>
      <x:c r="D26" s="1361"/>
    </x:row>
    <x:row r="27" spans="1:8">
      <x:c r="A27" s="18">
        <x:v>6</x:v>
      </x:c>
      <x:c r="B27" s="1361"/>
      <x:c r="C27" s="266" t="s">
        <x:v>142</x:v>
      </x:c>
      <x:c r="E27" s="172" t="str">
        <x:f>"(Note "&amp;B$337&amp;")"</x:f>
        <x:v>(Note B)</x:v>
      </x:c>
      <x:c r="F27" s="266" t="s">
        <x:v>745</x:v>
      </x:c>
      <x:c r="H27" s="1502">
        <x:f>'9A - Gross Plant &amp; ARO'!K24</x:f>
        <x:v>5439034478.8946161</x:v>
      </x:c>
    </x:row>
    <x:row r="28" spans="1:8">
      <x:c r="A28" s="18" t="s">
        <x:v>766</x:v>
      </x:c>
      <x:c r="B28" s="18"/>
      <x:c r="C28" s="277" t="s">
        <x:v>721</x:v>
      </x:c>
      <x:c r="D28" s="264"/>
      <x:c r="F28" s="26" t="s">
        <x:v>767</x:v>
      </x:c>
      <x:c r="H28" s="589">
        <x:f>+'10 - Merger Costs'!C97</x:f>
        <x:v>0</x:v>
      </x:c>
    </x:row>
    <x:row r="29" spans="1:8">
      <x:c r="A29" s="18">
        <x:v>7</x:v>
      </x:c>
      <x:c r="B29" s="1361"/>
      <x:c r="C29" s="266" t="s">
        <x:v>264</x:v>
      </x:c>
      <x:c r="E29" s="172"/>
      <x:c r="F29" s="284" t="str">
        <x:f>"(Line "&amp;A$62&amp;" - "&amp;A$63&amp;")"</x:f>
        <x:v>(Line 24 - 24a)</x:v>
      </x:c>
      <x:c r="G29" s="292"/>
      <x:c r="H29" s="588">
        <x:f>H62-H63</x:f>
        <x:v>0</x:v>
      </x:c>
    </x:row>
    <x:row r="30" spans="1:8">
      <x:c r="A30" s="18">
        <x:v>8</x:v>
      </x:c>
      <x:c r="B30" s="1361"/>
      <x:c r="C30" s="267" t="s">
        <x:v>265</x:v>
      </x:c>
      <x:c r="D30" s="39"/>
      <x:c r="E30" s="141"/>
      <x:c r="F30" s="42" t="str">
        <x:f>"(Line "&amp;A27&amp;" - "&amp;A28&amp;" +"&amp;A29&amp;")"</x:f>
        <x:v>(Line 6 - 6a +7)</x:v>
      </x:c>
      <x:c r="H30" s="1501">
        <x:f>+H27-H28+H29</x:f>
        <x:v>5439034478.8946161</x:v>
      </x:c>
    </x:row>
    <x:row r="31" spans="1:8">
      <x:c r="A31" s="132"/>
      <x:c r="B31" s="1361"/>
      <x:c r="C31" s="266"/>
      <x:c r="F31" s="266"/>
      <x:c r="H31" s="588"/>
    </x:row>
    <x:row r="32" spans="1:8">
      <x:c r="A32" s="18">
        <x:f>+A30+1</x:f>
        <x:v>9</x:v>
      </x:c>
      <x:c r="B32" s="1361"/>
      <x:c r="C32" s="266" t="s">
        <x:v>143</x:v>
      </x:c>
      <x:c r="F32" s="266" t="s">
        <x:v>812</x:v>
      </x:c>
      <x:c r="H32" s="1502">
        <x:f>+'9A - Gross Plant &amp; ARO'!C64</x:f>
        <x:v>1175279892.7076921</x:v>
      </x:c>
    </x:row>
    <x:row r="33" spans="1:8">
      <x:c r="A33" s="18" t="s">
        <x:v>807</x:v>
      </x:c>
      <x:c r="B33" s="261"/>
      <x:c r="C33" s="277" t="s">
        <x:v>721</x:v>
      </x:c>
      <x:c r="D33" s="264"/>
      <x:c r="F33" s="26" t="s">
        <x:v>810</x:v>
      </x:c>
      <x:c r="H33" s="589">
        <x:f>+'10 - Merger Costs'!C50</x:f>
        <x:v>0</x:v>
      </x:c>
    </x:row>
    <x:row r="34" spans="1:8">
      <x:c r="A34" s="18">
        <x:f>+A32+1</x:f>
        <x:v>10</x:v>
      </x:c>
      <x:c r="B34" s="1361"/>
      <x:c r="C34" s="266" t="s">
        <x:v>144</x:v>
      </x:c>
      <x:c r="E34" s="172" t="str">
        <x:f>"(Note "&amp;B$336&amp;")"</x:f>
        <x:v>(Note A)</x:v>
      </x:c>
      <x:c r="F34" s="26" t="s">
        <x:v>813</x:v>
      </x:c>
      <x:c r="H34" s="589">
        <x:f>+'9 - Rate Base'!I24</x:f>
        <x:v>67880787.702307686</x:v>
      </x:c>
    </x:row>
    <x:row r="35" spans="1:8">
      <x:c r="A35" s="18" t="s">
        <x:v>808</x:v>
      </x:c>
      <x:c r="B35" s="261"/>
      <x:c r="C35" s="277" t="s">
        <x:v>721</x:v>
      </x:c>
      <x:c r="D35" s="264"/>
      <x:c r="F35" s="26" t="s">
        <x:v>837</x:v>
      </x:c>
      <x:c r="H35" s="589">
        <x:f>+'9 - Rate Base'!I25</x:f>
        <x:v>0</x:v>
      </x:c>
    </x:row>
    <x:row r="36" spans="1:8">
      <x:c r="A36" s="18">
        <x:f>+A34+1</x:f>
        <x:v>11</x:v>
      </x:c>
      <x:c r="B36" s="1361"/>
      <x:c r="C36" s="266" t="s">
        <x:v>266</x:v>
      </x:c>
      <x:c r="E36" s="172" t="str">
        <x:f>"(Note "&amp;B$336&amp;")"</x:f>
        <x:v>(Note A)</x:v>
      </x:c>
      <x:c r="F36" s="26" t="s">
        <x:v>814</x:v>
      </x:c>
      <x:c r="H36" s="588">
        <x:f>+'9 - Rate Base'!J24</x:f>
        <x:v>0</x:v>
      </x:c>
    </x:row>
    <x:row r="37" spans="1:8">
      <x:c r="A37" s="18" t="s">
        <x:v>817</x:v>
      </x:c>
      <x:c r="B37" s="261"/>
      <x:c r="C37" s="277" t="s">
        <x:v>721</x:v>
      </x:c>
      <x:c r="D37" s="264"/>
      <x:c r="F37" s="26" t="s">
        <x:v>815</x:v>
      </x:c>
      <x:c r="H37" s="588">
        <x:f>+'9 - Rate Base'!J25</x:f>
        <x:v>0</x:v>
      </x:c>
    </x:row>
    <x:row r="38" spans="1:8">
      <x:c r="A38" s="18">
        <x:f>+A36+1</x:f>
        <x:v>12</x:v>
      </x:c>
      <x:c r="C38" s="288" t="s">
        <x:v>268</x:v>
      </x:c>
      <x:c r="E38" s="172" t="str">
        <x:f>"(Note "&amp;B$336&amp;")"</x:f>
        <x:v>(Note A)</x:v>
      </x:c>
      <x:c r="F38" s="26" t="s">
        <x:v>816</x:v>
      </x:c>
      <x:c r="H38" s="588">
        <x:f>+'9 - Rate Base'!H24</x:f>
        <x:v>0</x:v>
      </x:c>
    </x:row>
    <x:row r="39" spans="1:8">
      <x:c r="A39" s="18" t="s">
        <x:v>818</x:v>
      </x:c>
      <x:c r="B39" s="261"/>
      <x:c r="C39" s="277" t="s">
        <x:v>721</x:v>
      </x:c>
      <x:c r="D39" s="264"/>
      <x:c r="F39" s="26" t="s">
        <x:v>836</x:v>
      </x:c>
      <x:c r="G39" s="292"/>
      <x:c r="H39" s="588">
        <x:f>+'9 - Rate Base'!H25</x:f>
        <x:v>0</x:v>
      </x:c>
    </x:row>
    <x:row r="40" spans="1:8">
      <x:c r="A40" s="18">
        <x:v>13</x:v>
      </x:c>
      <x:c r="C40" s="267" t="s">
        <x:v>269</x:v>
      </x:c>
      <x:c r="D40" s="39"/>
      <x:c r="E40" s="141"/>
      <x:c r="F40" s="42" t="str">
        <x:f>"(Line "&amp;A32&amp;" - "&amp;A33&amp;" + "&amp;A34&amp;" - "&amp;A35&amp;" + "&amp;A36&amp;" - "&amp;A37&amp;" + "&amp;A38&amp;" - "&amp;A39&amp;")"</x:f>
        <x:v>(Line 9 - 9a + 10 - 10a + 11 - 11a + 12 - 12a)</x:v>
      </x:c>
      <x:c r="H40" s="1501">
        <x:f>H32-H33+H34-H35+H36-H37+H38-H39</x:f>
        <x:v>1243160680.4099998</x:v>
      </x:c>
    </x:row>
    <x:row r="41" spans="1:8" ht="17.25" customHeight="1">
      <x:c r="A41" s="1523"/>
      <x:c r="C41" s="288"/>
      <x:c r="F41" s="262"/>
      <x:c r="G41" s="292"/>
      <x:c r="H41" s="247"/>
    </x:row>
    <x:row r="42" spans="1:8">
      <x:c r="A42" s="281">
        <x:v>14</x:v>
      </x:c>
      <x:c r="B42" s="1361"/>
      <x:c r="C42" s="140" t="s">
        <x:v>270</x:v>
      </x:c>
      <x:c r="D42" s="140"/>
      <x:c r="E42" s="141"/>
      <x:c r="F42" s="42" t="s">
        <x:v>769</x:v>
      </x:c>
      <x:c r="H42" s="1503">
        <x:f>+H30-H40</x:f>
        <x:v>4195873798.4846163</x:v>
      </x:c>
    </x:row>
    <x:row r="43" spans="1:8">
      <x:c r="A43" s="1523"/>
      <x:c r="B43" s="1361"/>
      <x:c r="C43" s="1361"/>
      <x:c r="D43" s="1361"/>
      <x:c r="H43" s="591"/>
    </x:row>
    <x:row r="44" spans="1:8">
      <x:c r="A44" s="18">
        <x:v>15</x:v>
      </x:c>
      <x:c r="B44" s="1361"/>
      <x:c r="C44" s="1361" t="s">
        <x:v>271</x:v>
      </x:c>
      <x:c r="D44" s="1361"/>
      <x:c r="F44" s="284" t="s">
        <x:v>770</x:v>
      </x:c>
      <x:c r="G44" s="292"/>
      <x:c r="H44" s="1504">
        <x:f>+H70-H68</x:f>
        <x:v>2083491535.5270686</x:v>
      </x:c>
    </x:row>
    <x:row r="45" spans="1:8" ht="15.75" thickBot="1">
      <x:c r="A45" s="281">
        <x:v>16</x:v>
      </x:c>
      <x:c r="B45" s="57" t="s">
        <x:v>217</x:v>
      </x:c>
      <x:c r="C45" s="57"/>
      <x:c r="D45" s="57"/>
      <x:c r="E45" s="142"/>
      <x:c r="F45" s="137" t="s">
        <x:v>771</x:v>
      </x:c>
      <x:c r="G45" s="1562"/>
      <x:c r="H45" s="1442">
        <x:f>IF(H30=0,0,+H44/(H30))</x:f>
        <x:v>0.38306275564381054</x:v>
      </x:c>
    </x:row>
    <x:row r="46" spans="1:8" ht="15.75" thickTop="1">
      <x:c r="A46" s="1523"/>
    </x:row>
    <x:row r="47" spans="1:8">
      <x:c r="A47" s="18">
        <x:v>17</x:v>
      </x:c>
      <x:c r="B47" s="281"/>
      <x:c r="C47" s="277" t="s">
        <x:v>272</x:v>
      </x:c>
      <x:c r="D47" s="264"/>
      <x:c r="E47" s="63"/>
      <x:c r="F47" s="284" t="s">
        <x:v>772</x:v>
      </x:c>
      <x:c r="G47" s="292"/>
      <x:c r="H47" s="1502">
        <x:f>+H89-H68</x:f>
        <x:v>1675068588.6321216</x:v>
      </x:c>
    </x:row>
    <x:row r="48" spans="1:8" ht="15.75" thickBot="1">
      <x:c r="A48" s="281">
        <x:v>18</x:v>
      </x:c>
      <x:c r="B48" s="57" t="s">
        <x:v>273</x:v>
      </x:c>
      <x:c r="C48" s="57"/>
      <x:c r="D48" s="57"/>
      <x:c r="E48" s="142"/>
      <x:c r="F48" s="137" t="s">
        <x:v>773</x:v>
      </x:c>
      <x:c r="G48" s="1562"/>
      <x:c r="H48" s="1442">
        <x:f>+H47/H42</x:f>
        <x:v>0.39921805780647884</x:v>
      </x:c>
    </x:row>
    <x:row r="49" spans="1:8" ht="15.75" thickTop="1">
      <x:c r="A49" s="281"/>
      <x:c r="B49" s="270"/>
      <x:c r="C49" s="270"/>
      <x:c r="D49" s="270"/>
      <x:c r="F49" s="280"/>
      <x:c r="H49" s="250"/>
    </x:row>
    <x:row r="50" spans="1:8">
      <x:c r="A50" s="282"/>
      <x:c r="B50" s="281"/>
      <x:c r="C50" s="277"/>
      <x:c r="D50" s="264"/>
      <x:c r="E50" s="63"/>
      <x:c r="F50" s="279"/>
      <x:c r="G50" s="288"/>
      <x:c r="H50" s="139"/>
    </x:row>
    <x:row r="51" spans="1:8" s="261" customFormat="1">
      <x:c r="A51" s="144" t="s">
        <x:v>274</x:v>
      </x:c>
      <x:c r="B51" s="145"/>
      <x:c r="C51" s="128"/>
      <x:c r="D51" s="128"/>
      <x:c r="E51" s="408"/>
      <x:c r="F51" s="129"/>
      <x:c r="G51" s="129"/>
      <x:c r="H51" s="61"/>
    </x:row>
    <x:row r="52" spans="1:8" s="261" customFormat="1">
      <x:c r="A52" s="146"/>
      <x:c r="B52" s="147"/>
      <x:c r="C52" s="288"/>
      <x:c r="D52" s="288"/>
      <x:c r="E52" s="1523"/>
      <x:c r="F52" s="266"/>
      <x:c r="G52" s="266"/>
      <x:c r="H52" s="130"/>
    </x:row>
    <x:row r="53" spans="1:8">
      <x:c r="A53" s="1523"/>
      <x:c r="B53" s="277" t="s">
        <x:v>56</x:v>
      </x:c>
      <x:c r="E53" s="63"/>
      <x:c r="F53" s="26"/>
      <x:c r="G53" s="298"/>
      <x:c r="H53" s="262"/>
    </x:row>
    <x:row r="54" spans="1:8">
      <x:c r="A54" s="18">
        <x:v>19</x:v>
      </x:c>
      <x:c r="B54" s="281"/>
      <x:c r="C54" s="29" t="s">
        <x:v>275</x:v>
      </x:c>
      <x:c r="E54" s="172" t="str">
        <x:f>"(Note "&amp;B$337&amp;")"</x:f>
        <x:v>(Note B)</x:v>
      </x:c>
      <x:c r="F54" s="26" t="s">
        <x:v>831</x:v>
      </x:c>
      <x:c r="G54" s="288"/>
      <x:c r="H54" s="1506">
        <x:f>+'9 - Rate Base'!C24</x:f>
        <x:v>2039166779.5557442</x:v>
      </x:c>
    </x:row>
    <x:row r="55" spans="1:8">
      <x:c r="A55" s="18" t="s">
        <x:v>819</x:v>
      </x:c>
      <x:c r="B55" s="261"/>
      <x:c r="C55" s="277" t="s">
        <x:v>721</x:v>
      </x:c>
      <x:c r="D55" s="264"/>
      <x:c r="F55" s="26" t="s">
        <x:v>820</x:v>
      </x:c>
      <x:c r="G55" s="288"/>
      <x:c r="H55" s="588">
        <x:f>+'9 - Rate Base'!C25</x:f>
        <x:v>0</x:v>
      </x:c>
    </x:row>
    <x:row r="56" spans="1:8">
      <x:c r="A56" s="18">
        <x:v>20</x:v>
      </x:c>
      <x:c r="B56" s="18"/>
      <x:c r="C56" s="277" t="s">
        <x:v>759</x:v>
      </x:c>
      <x:c r="D56" s="264"/>
      <x:c r="E56" s="63"/>
      <x:c r="F56" s="33"/>
      <x:c r="G56" s="288"/>
      <x:c r="H56" s="592">
        <x:v>0</x:v>
      </x:c>
    </x:row>
    <x:row r="57" spans="1:8">
      <x:c r="A57" s="18">
        <x:v>21</x:v>
      </x:c>
      <x:c r="B57" s="18"/>
      <x:c r="C57" s="178" t="s">
        <x:v>759</x:v>
      </x:c>
      <x:c r="D57" s="292"/>
      <x:c r="E57" s="148"/>
      <x:c r="F57" s="71"/>
      <x:c r="G57" s="292"/>
      <x:c r="H57" s="593">
        <x:v>0</x:v>
      </x:c>
    </x:row>
    <x:row r="58" spans="1:8">
      <x:c r="A58" s="18">
        <x:v>22</x:v>
      </x:c>
      <x:c r="B58" s="281"/>
      <x:c r="C58" s="29" t="s">
        <x:v>277</x:v>
      </x:c>
      <x:c r="E58" s="172"/>
      <x:c r="F58" s="42" t="str">
        <x:f>"(Line "&amp;A54&amp;" -"&amp;A55&amp;")"</x:f>
        <x:v>(Line 19 -19a)</x:v>
      </x:c>
      <x:c r="G58" s="288"/>
      <x:c r="H58" s="1505">
        <x:f>H54-H55+H56+H57</x:f>
        <x:v>2039166779.5557442</x:v>
      </x:c>
    </x:row>
    <x:row r="59" spans="1:8" s="261" customFormat="1">
      <x:c r="A59" s="18"/>
      <x:c r="B59" s="18"/>
      <x:c r="C59" s="277"/>
      <x:c r="D59" s="264"/>
      <x:c r="E59" s="1523"/>
      <x:c r="F59" s="26"/>
      <x:c r="G59" s="288"/>
      <x:c r="H59" s="588"/>
    </x:row>
    <x:row r="60" spans="1:8">
      <x:c r="A60" s="18">
        <x:v>23</x:v>
      </x:c>
      <x:c r="B60" s="281"/>
      <x:c r="C60" s="29" t="s">
        <x:v>145</x:v>
      </x:c>
      <x:c r="F60" s="26" t="s">
        <x:v>832</x:v>
      </x:c>
      <x:c r="G60" s="288"/>
      <x:c r="H60" s="1505">
        <x:f>+'9 - Rate Base'!D24</x:f>
        <x:v>370108674.60703558</x:v>
      </x:c>
    </x:row>
    <x:row r="61" spans="1:8">
      <x:c r="A61" s="18" t="s">
        <x:v>821</x:v>
      </x:c>
      <x:c r="B61" s="18"/>
      <x:c r="C61" s="277" t="s">
        <x:v>721</x:v>
      </x:c>
      <x:c r="D61" s="264"/>
      <x:c r="F61" s="26" t="s">
        <x:v>822</x:v>
      </x:c>
      <x:c r="G61" s="288"/>
      <x:c r="H61" s="588">
        <x:f>+'9 - Rate Base'!D25</x:f>
        <x:v>0</x:v>
      </x:c>
    </x:row>
    <x:row r="62" spans="1:8">
      <x:c r="A62" s="18">
        <x:v>24</x:v>
      </x:c>
      <x:c r="B62" s="281"/>
      <x:c r="C62" s="29" t="s">
        <x:v>278</x:v>
      </x:c>
      <x:c r="E62" s="172" t="str">
        <x:f>"(Notes "&amp;B$336&amp;" &amp; "&amp;B$337&amp;")"</x:f>
        <x:v>(Notes A &amp; B)</x:v>
      </x:c>
      <x:c r="F62" s="278" t="s">
        <x:v>833</x:v>
      </x:c>
      <x:c r="G62" s="288"/>
      <x:c r="H62" s="592">
        <x:f>+'9 - Rate Base'!E24</x:f>
        <x:v>0</x:v>
      </x:c>
    </x:row>
    <x:row r="63" spans="1:8">
      <x:c r="A63" s="18" t="s">
        <x:v>823</x:v>
      </x:c>
      <x:c r="B63" s="18"/>
      <x:c r="C63" s="277" t="s">
        <x:v>721</x:v>
      </x:c>
      <x:c r="D63" s="264"/>
      <x:c r="F63" s="263" t="s">
        <x:v>824</x:v>
      </x:c>
      <x:c r="G63" s="292"/>
      <x:c r="H63" s="588">
        <x:f>+'9 - Rate Base'!E25</x:f>
        <x:v>0</x:v>
      </x:c>
    </x:row>
    <x:row r="64" spans="1:8">
      <x:c r="A64" s="18">
        <x:v>25</x:v>
      </x:c>
      <x:c r="B64" s="281"/>
      <x:c r="C64" s="133" t="s">
        <x:v>279</x:v>
      </x:c>
      <x:c r="D64" s="39"/>
      <x:c r="E64" s="141"/>
      <x:c r="F64" s="42" t="str">
        <x:f>"(Line "&amp;A60&amp;" -"&amp;A61&amp;" + "&amp;A62&amp;" - "&amp;A63&amp;")"</x:f>
        <x:v>(Line 23 -23a + 24 - 24a)</x:v>
      </x:c>
      <x:c r="G64" s="288"/>
      <x:c r="H64" s="1507">
        <x:f>H60-H61+H62-H63</x:f>
        <x:v>370108674.60703558</x:v>
      </x:c>
    </x:row>
    <x:row r="65" spans="1:8">
      <x:c r="A65" s="18">
        <x:v>26</x:v>
      </x:c>
      <x:c r="B65" s="281"/>
      <x:c r="C65" s="555" t="s">
        <x:v>280</x:v>
      </x:c>
      <x:c r="D65" s="277"/>
      <x:c r="E65" s="63"/>
      <x:c r="F65" s="284" t="str">
        <x:f>"(Line "&amp;A$24&amp;")"</x:f>
        <x:v>(Line 5)</x:v>
      </x:c>
      <x:c r="G65" s="292"/>
      <x:c r="H65" s="175">
        <x:f>+H24</x:f>
        <x:v>0.11976146200406269</x:v>
      </x:c>
    </x:row>
    <x:row r="66" spans="1:8">
      <x:c r="A66" s="18">
        <x:v>27</x:v>
      </x:c>
      <x:c r="B66" s="1361"/>
      <x:c r="C66" s="37" t="s">
        <x:v>281</x:v>
      </x:c>
      <x:c r="D66" s="267"/>
      <x:c r="E66" s="134"/>
      <x:c r="F66" s="280" t="str">
        <x:f>"(Line "&amp;A64&amp;" * "&amp;A65&amp;")"</x:f>
        <x:v>(Line 25 * 26)</x:v>
      </x:c>
      <x:c r="H66" s="1508">
        <x:f>+H65*H64</x:f>
        <x:v>44324755.971324496</x:v>
      </x:c>
    </x:row>
    <x:row r="67" spans="1:8">
      <x:c r="A67" s="132"/>
      <x:c r="B67" s="1361"/>
      <x:c r="C67" s="277"/>
      <x:c r="D67" s="261"/>
      <x:c r="E67" s="148"/>
      <x:c r="G67" s="292"/>
      <x:c r="H67" s="280"/>
    </x:row>
    <x:row r="68" spans="1:8">
      <x:c r="A68" s="18">
        <x:v>28</x:v>
      </x:c>
      <x:c r="B68" s="281"/>
      <x:c r="C68" s="37" t="s">
        <x:v>282</x:v>
      </x:c>
      <x:c r="D68" s="150"/>
      <x:c r="E68" s="172" t="str">
        <x:f>"(Note "&amp;B$342&amp;")"</x:f>
        <x:v>(Note C)</x:v>
      </x:c>
      <x:c r="F68" s="38" t="s">
        <x:v>746</x:v>
      </x:c>
      <x:c r="G68" s="288"/>
      <x:c r="H68" s="1509">
        <x:f>+'9 - Rate Base'!D47</x:f>
        <x:v>782029</x:v>
      </x:c>
    </x:row>
    <x:row r="69" spans="1:8">
      <x:c r="A69" s="132"/>
      <x:c r="B69" s="1361"/>
      <x:c r="C69" s="277"/>
      <x:c r="D69" s="261"/>
      <x:c r="G69" s="292"/>
      <x:c r="H69" s="280"/>
    </x:row>
    <x:row r="70" spans="1:8" s="75" customFormat="1" ht="16.5" thickBot="1">
      <x:c r="A70" s="18">
        <x:v>29</x:v>
      </x:c>
      <x:c r="B70" s="57" t="s">
        <x:v>283</x:v>
      </x:c>
      <x:c r="C70" s="57"/>
      <x:c r="D70" s="57"/>
      <x:c r="E70" s="142"/>
      <x:c r="F70" s="137" t="str">
        <x:f>"(Line "&amp;A58&amp;" + "&amp;A66&amp;" + "&amp;A68&amp;")"</x:f>
        <x:v>(Line 22 + 27 + 28)</x:v>
      </x:c>
      <x:c r="G70" s="1562"/>
      <x:c r="H70" s="1510">
        <x:f>SUM(H58,H66,H68)</x:f>
        <x:v>2084273564.5270686</x:v>
      </x:c>
    </x:row>
    <x:row r="71" spans="1:8" ht="15.75" thickTop="1">
      <x:c r="A71" s="132"/>
      <x:c r="B71" s="1361"/>
      <x:c r="C71" s="1361"/>
      <x:c r="D71" s="1361"/>
    </x:row>
    <x:row r="72" spans="1:8">
      <x:c r="A72" s="18"/>
      <x:c r="B72" s="277" t="s">
        <x:v>73</x:v>
      </x:c>
      <x:c r="C72" s="277"/>
      <x:c r="D72" s="26"/>
      <x:c r="E72" s="63"/>
      <x:c r="F72" s="262"/>
      <x:c r="G72" s="1516"/>
      <x:c r="H72" s="262"/>
    </x:row>
    <x:row r="73" spans="1:8">
      <x:c r="A73" s="132"/>
      <x:c r="B73" s="264"/>
      <x:c r="C73" s="264"/>
      <x:c r="D73" s="264"/>
      <x:c r="F73" s="262"/>
      <x:c r="G73" s="278"/>
      <x:c r="H73" s="262"/>
    </x:row>
    <x:row r="74" spans="1:8">
      <x:c r="A74" s="18">
        <x:v>30</x:v>
      </x:c>
      <x:c r="B74" s="281"/>
      <x:c r="C74" s="29" t="s">
        <x:v>284</x:v>
      </x:c>
      <x:c r="E74" s="172" t="str">
        <x:f>"(Note "&amp;B$337&amp;")"</x:f>
        <x:v>(Note B)</x:v>
      </x:c>
      <x:c r="F74" s="26" t="s">
        <x:v>828</x:v>
      </x:c>
      <x:c r="G74" s="288"/>
      <x:c r="H74" s="1505">
        <x:f>+'9 - Rate Base'!F24</x:f>
        <x:v>391073920.30692303</x:v>
      </x:c>
    </x:row>
    <x:row r="75" spans="1:8">
      <x:c r="A75" s="18" t="s">
        <x:v>825</x:v>
      </x:c>
      <x:c r="B75" s="261"/>
      <x:c r="C75" s="178" t="s">
        <x:v>721</x:v>
      </x:c>
      <x:c r="D75" s="292"/>
      <x:c r="E75" s="148"/>
      <x:c r="F75" s="263" t="s">
        <x:v>829</x:v>
      </x:c>
      <x:c r="G75" s="292"/>
      <x:c r="H75" s="593">
        <x:f>+'9 - Rate Base'!F25</x:f>
        <x:v>0</x:v>
      </x:c>
    </x:row>
    <x:row r="76" spans="1:8">
      <x:c r="A76" s="18" t="s">
        <x:v>826</x:v>
      </x:c>
      <x:c r="B76" s="261"/>
      <x:c r="C76" s="277" t="s">
        <x:v>827</x:v>
      </x:c>
      <x:c r="D76" s="264"/>
      <x:c r="F76" s="26" t="str">
        <x:f>"(Line "&amp;A74&amp;" - "&amp;A75&amp;")"</x:f>
        <x:v>(Line 30 - 30a)</x:v>
      </x:c>
      <x:c r="G76" s="288"/>
      <x:c r="H76" s="1505">
        <x:f>+H74-H75</x:f>
        <x:v>391073920.30692303</x:v>
      </x:c>
    </x:row>
    <x:row r="77" spans="1:8" s="261" customFormat="1">
      <x:c r="A77" s="18"/>
      <x:c r="B77" s="18"/>
      <x:c r="C77" s="264"/>
      <x:c r="D77" s="277"/>
      <x:c r="E77" s="1523"/>
      <x:c r="F77" s="26"/>
      <x:c r="G77" s="288"/>
      <x:c r="H77" s="588"/>
    </x:row>
    <x:row r="78" spans="1:8">
      <x:c r="A78" s="18">
        <x:v>31</x:v>
      </x:c>
      <x:c r="B78" s="281"/>
      <x:c r="C78" s="29" t="s">
        <x:v>149</x:v>
      </x:c>
      <x:c r="F78" s="26" t="s">
        <x:v>834</x:v>
      </x:c>
      <x:c r="G78" s="288"/>
      <x:c r="H78" s="1505">
        <x:f>+'9 - Rate Base'!G24</x:f>
        <x:v>76982395.30923079</x:v>
      </x:c>
    </x:row>
    <x:row r="79" spans="1:8">
      <x:c r="A79" s="18" t="s">
        <x:v>830</x:v>
      </x:c>
      <x:c r="B79" s="18"/>
      <x:c r="C79" s="277" t="s">
        <x:v>721</x:v>
      </x:c>
      <x:c r="D79" s="264"/>
      <x:c r="F79" s="26" t="s">
        <x:v>835</x:v>
      </x:c>
      <x:c r="G79" s="288"/>
      <x:c r="H79" s="588">
        <x:f>+'9 - Rate Base'!G25</x:f>
        <x:v>0</x:v>
      </x:c>
    </x:row>
    <x:row r="80" spans="1:8">
      <x:c r="A80" s="18">
        <x:v>32</x:v>
      </x:c>
      <x:c r="B80" s="281"/>
      <x:c r="C80" s="29" t="s">
        <x:v>144</x:v>
      </x:c>
      <x:c r="F80" s="280" t="str">
        <x:f>"(Line "&amp;A$34&amp;" - "&amp;A$35&amp;")"</x:f>
        <x:v>(Line 10 - 10a)</x:v>
      </x:c>
      <x:c r="G80" s="288"/>
      <x:c r="H80" s="588">
        <x:f>+H34-H35</x:f>
        <x:v>67880787.702307686</x:v>
      </x:c>
    </x:row>
    <x:row r="81" spans="1:8">
      <x:c r="A81" s="18">
        <x:v>33</x:v>
      </x:c>
      <x:c r="B81" s="281"/>
      <x:c r="C81" s="29" t="s">
        <x:v>266</x:v>
      </x:c>
      <x:c r="E81" s="172"/>
      <x:c r="F81" s="280" t="str">
        <x:f>"(Line "&amp;A$36&amp;" - "&amp;A$37&amp;")"</x:f>
        <x:v>(Line 11 - 11a)</x:v>
      </x:c>
      <x:c r="G81" s="288"/>
      <x:c r="H81" s="588">
        <x:f>+H36-H37</x:f>
        <x:v>0</x:v>
      </x:c>
    </x:row>
    <x:row r="82" spans="1:8">
      <x:c r="A82" s="18">
        <x:v>34</x:v>
      </x:c>
      <x:c r="B82" s="281"/>
      <x:c r="C82" s="287" t="s">
        <x:v>285</x:v>
      </x:c>
      <x:c r="D82" s="283"/>
      <x:c r="E82" s="161"/>
      <x:c r="F82" s="284" t="str">
        <x:f>"(Line "&amp;A$38&amp;" - "&amp;A$39&amp;")"</x:f>
        <x:v>(Line 12 - 12a)</x:v>
      </x:c>
      <x:c r="G82" s="292"/>
      <x:c r="H82" s="593">
        <x:f>+H38-H39</x:f>
        <x:v>0</x:v>
      </x:c>
    </x:row>
    <x:row r="83" spans="1:8">
      <x:c r="A83" s="18">
        <x:v>35</x:v>
      </x:c>
      <x:c r="B83" s="281"/>
      <x:c r="C83" s="153" t="s">
        <x:v>269</x:v>
      </x:c>
      <x:c r="D83" s="21"/>
      <x:c r="E83" s="63"/>
      <x:c r="F83" s="42" t="str">
        <x:f>"(Line "&amp;A78&amp;" - "&amp;A79&amp;" + "&amp;A80&amp;" + "&amp;A81&amp;" + "&amp;A82&amp;")"</x:f>
        <x:v>(Line 31 - 31a + 32 + 33 + 34)</x:v>
      </x:c>
      <x:c r="G83" s="278"/>
      <x:c r="H83" s="1511">
        <x:f>H78-H79+H80+H81+H82</x:f>
        <x:v>144863183.01153848</x:v>
      </x:c>
    </x:row>
    <x:row r="84" spans="1:8">
      <x:c r="A84" s="18">
        <x:v>36</x:v>
      </x:c>
      <x:c r="B84" s="281"/>
      <x:c r="C84" s="550" t="s">
        <x:v>280</x:v>
      </x:c>
      <x:c r="D84" s="21"/>
      <x:c r="E84" s="63"/>
      <x:c r="F84" s="284" t="str">
        <x:f>"(Line "&amp;A$24&amp;")"</x:f>
        <x:v>(Line 5)</x:v>
      </x:c>
      <x:c r="G84" s="292"/>
      <x:c r="H84" s="594">
        <x:f>+H24</x:f>
        <x:v>0.11976146200406269</x:v>
      </x:c>
    </x:row>
    <x:row r="85" spans="1:8">
      <x:c r="A85" s="18">
        <x:v>37</x:v>
      </x:c>
      <x:c r="B85" s="1361"/>
      <x:c r="C85" s="133" t="s">
        <x:v>286</x:v>
      </x:c>
      <x:c r="D85" s="140"/>
      <x:c r="E85" s="141"/>
      <x:c r="F85" s="280" t="str">
        <x:f>"(Line "&amp;A83&amp;" * "&amp;A84&amp;")"</x:f>
        <x:v>(Line 35 * 36)</x:v>
      </x:c>
      <x:c r="H85" s="1508">
        <x:f>+H84*H83</x:f>
        <x:v>17349026.588023946</x:v>
      </x:c>
    </x:row>
    <x:row r="86" spans="1:8">
      <x:c r="A86" s="132"/>
      <x:c r="B86" s="1361"/>
      <x:c r="C86" s="1361"/>
      <x:c r="D86" s="1361"/>
      <x:c r="G86" s="292"/>
    </x:row>
    <x:row r="87" spans="1:8" ht="15.75" thickBot="1">
      <x:c r="A87" s="18">
        <x:v>38</x:v>
      </x:c>
      <x:c r="B87" s="57" t="s">
        <x:v>287</x:v>
      </x:c>
      <x:c r="C87" s="57"/>
      <x:c r="D87" s="57"/>
      <x:c r="E87" s="142"/>
      <x:c r="F87" s="137" t="str">
        <x:f>"(Line "&amp;A76&amp;" + "&amp;A85&amp;")"</x:f>
        <x:v>(Line 30b + 37)</x:v>
      </x:c>
      <x:c r="G87" s="1562"/>
      <x:c r="H87" s="1510">
        <x:f>+H85+H76</x:f>
        <x:v>408422946.89494699</x:v>
      </x:c>
    </x:row>
    <x:row r="88" spans="1:8" ht="15.75" thickTop="1">
      <x:c r="A88" s="132"/>
      <x:c r="B88" s="1361"/>
      <x:c r="C88" s="1361"/>
      <x:c r="D88" s="1361"/>
      <x:c r="G88" s="292"/>
    </x:row>
    <x:row r="89" spans="1:8" ht="15.75" thickBot="1">
      <x:c r="A89" s="18">
        <x:v>39</x:v>
      </x:c>
      <x:c r="B89" s="57" t="s">
        <x:v>288</x:v>
      </x:c>
      <x:c r="C89" s="57"/>
      <x:c r="D89" s="57"/>
      <x:c r="E89" s="142"/>
      <x:c r="F89" s="137" t="str">
        <x:f>"(Line "&amp;A70&amp;" - "&amp;A87&amp;")"</x:f>
        <x:v>(Line 29 - 38)</x:v>
      </x:c>
      <x:c r="G89" s="1562"/>
      <x:c r="H89" s="1510">
        <x:f>+H70-H87</x:f>
        <x:v>1675850617.6321216</x:v>
      </x:c>
    </x:row>
    <x:row r="90" spans="1:8" ht="15.75" thickTop="1">
      <x:c r="A90" s="1523"/>
      <x:c r="B90" s="1361"/>
      <x:c r="C90" s="1361"/>
      <x:c r="D90" s="1361"/>
    </x:row>
    <x:row r="91" spans="1:8">
      <x:c r="A91" s="144" t="s">
        <x:v>289</x:v>
      </x:c>
      <x:c r="B91" s="128"/>
      <x:c r="C91" s="128"/>
      <x:c r="D91" s="128"/>
      <x:c r="E91" s="408"/>
      <x:c r="F91" s="129"/>
      <x:c r="G91" s="129"/>
      <x:c r="H91" s="15"/>
    </x:row>
    <x:row r="92" spans="1:8">
      <x:c r="A92" s="467"/>
      <x:c r="B92" s="155"/>
      <x:c r="C92" s="155"/>
      <x:c r="D92" s="155"/>
    </x:row>
    <x:row r="93" spans="1:8">
      <x:c r="A93" s="132"/>
      <x:c r="B93" s="268" t="s">
        <x:v>845</x:v>
      </x:c>
      <x:c r="C93" s="240"/>
      <x:c r="D93" s="261"/>
      <x:c r="E93" s="47"/>
      <x:c r="F93" s="261"/>
      <x:c r="G93" s="1517"/>
      <x:c r="H93" s="262"/>
    </x:row>
    <x:row r="94" spans="1:8">
      <x:c r="A94" s="132" t="s">
        <x:v>846</x:v>
      </x:c>
      <x:c r="B94" s="268"/>
      <x:c r="C94" s="279" t="s">
        <x:v>847</x:v>
      </x:c>
      <x:c r="D94" s="1361" t="str">
        <x:f>'1A - ADIT Summary'!D187</x:f>
        <x:v>True-up Adjustment</x:v>
      </x:c>
      <x:c r="E94" s="172" t="str">
        <x:f>"(Note "&amp;B366&amp;")"</x:f>
        <x:v>(Note V)</x:v>
      </x:c>
      <x:c r="F94" s="280" t="str">
        <x:f>"Attachment 1A - ADIT Summary, Line "&amp;'1A - ADIT Summary'!B40&amp;""</x:f>
        <x:v>Attachment 1A - ADIT Summary, Line 24</x:v>
      </x:c>
      <x:c r="G94" s="1517"/>
      <x:c r="H94" s="1565">
        <x:f>IF('1A - ADIT Summary'!$D$187="True-Up Adjustment", '1A - ADIT Summary'!R40,'1A - ADIT Summary'!L40)</x:f>
        <x:v>18803867.268623009</x:v>
      </x:c>
    </x:row>
    <x:row r="95" spans="1:8">
      <x:c r="A95" s="132" t="s">
        <x:v>848</x:v>
      </x:c>
      <x:c r="B95" s="268"/>
      <x:c r="C95" s="279" t="s">
        <x:v>849</x:v>
      </x:c>
      <x:c r="D95" s="1361" t="str">
        <x:f>D94</x:f>
        <x:v>True-up Adjustment</x:v>
      </x:c>
      <x:c r="E95" s="172" t="str">
        <x:f>"(Note "&amp;B366&amp;")"</x:f>
        <x:v>(Note V)</x:v>
      </x:c>
      <x:c r="F95" s="280" t="str">
        <x:f>"Attachment 1A - ADIT Summary, Line "&amp;'1A - ADIT Summary'!B75&amp;""</x:f>
        <x:v>Attachment 1A - ADIT Summary, Line 48</x:v>
      </x:c>
      <x:c r="G95" s="1517"/>
      <x:c r="H95" s="1565">
        <x:f>IF('1A - ADIT Summary'!$D$187="True-Up Adjustment", '1A - ADIT Summary'!R75,'1A - ADIT Summary'!L75)</x:f>
        <x:v>0</x:v>
      </x:c>
    </x:row>
    <x:row r="96" spans="1:8">
      <x:c r="A96" s="132" t="s">
        <x:v>850</x:v>
      </x:c>
      <x:c r="B96" s="268"/>
      <x:c r="C96" s="279" t="s">
        <x:v>1107</x:v>
      </x:c>
      <x:c r="D96" s="1361" t="str">
        <x:f>D95</x:f>
        <x:v>True-up Adjustment</x:v>
      </x:c>
      <x:c r="E96" s="172" t="str">
        <x:f>"(Note "&amp;B366&amp;")"</x:f>
        <x:v>(Note V)</x:v>
      </x:c>
      <x:c r="F96" s="280" t="str">
        <x:f>"Attachment 1A - ADIT Summary, Line "&amp;'1A - ADIT Summary'!B110&amp;""</x:f>
        <x:v>Attachment 1A - ADIT Summary, Line 72</x:v>
      </x:c>
      <x:c r="G96" s="1517"/>
      <x:c r="H96" s="1565">
        <x:f>IF('1A - ADIT Summary'!$D$187="True-Up Adjustment", '1A - ADIT Summary'!R110,'1A - ADIT Summary'!L110)</x:f>
        <x:v>-316702213.5650925</x:v>
      </x:c>
    </x:row>
    <x:row r="97" spans="1:8">
      <x:c r="A97" s="132" t="s">
        <x:v>851</x:v>
      </x:c>
      <x:c r="B97" s="268"/>
      <x:c r="C97" s="279" t="s">
        <x:v>852</x:v>
      </x:c>
      <x:c r="D97" s="1361" t="str">
        <x:f>D96</x:f>
        <x:v>True-up Adjustment</x:v>
      </x:c>
      <x:c r="E97" s="172" t="str">
        <x:f>"(Note "&amp;B366&amp;")"</x:f>
        <x:v>(Note V)</x:v>
      </x:c>
      <x:c r="F97" s="280" t="str">
        <x:f>"Attachment 1A - ADIT Summary, Line "&amp;'1A - ADIT Summary'!B145&amp;""</x:f>
        <x:v>Attachment 1A - ADIT Summary, Line 96</x:v>
      </x:c>
      <x:c r="G97" s="1517"/>
      <x:c r="H97" s="1565">
        <x:f>IF('1A - ADIT Summary'!$D$187="True-Up Adjustment", '1A - ADIT Summary'!R145,'1A - ADIT Summary'!L145)</x:f>
        <x:v>-1014202.9921294345</x:v>
      </x:c>
    </x:row>
    <x:row r="98" spans="1:8">
      <x:c r="A98" s="132" t="s">
        <x:v>1108</x:v>
      </x:c>
      <x:c r="B98" s="261"/>
      <x:c r="C98" s="265" t="s">
        <x:v>853</x:v>
      </x:c>
      <x:c r="D98" s="1361" t="str">
        <x:f>D97</x:f>
        <x:v>True-up Adjustment</x:v>
      </x:c>
      <x:c r="E98" s="161" t="str">
        <x:f>"(Note "&amp;B364&amp;")"</x:f>
        <x:v>(Note U)</x:v>
      </x:c>
      <x:c r="F98" s="284" t="str">
        <x:f>"Attachment 1A - ADIT Summary, Line "&amp;'1A - ADIT Summary'!B180&amp;""</x:f>
        <x:v>Attachment 1A - ADIT Summary, Line 120</x:v>
      </x:c>
      <x:c r="G98" s="292"/>
      <x:c r="H98" s="1566">
        <x:f>IF('1A - ADIT Summary'!$D$187="True-Up Adjustment", '1A - ADIT Summary'!R180,'1A - ADIT Summary'!L180)</x:f>
        <x:v>0</x:v>
      </x:c>
    </x:row>
    <x:row r="99" spans="1:8">
      <x:c r="A99" s="132" t="s">
        <x:v>1109</x:v>
      </x:c>
      <x:c r="B99" s="261"/>
      <x:c r="C99" s="269" t="s">
        <x:v>293</x:v>
      </x:c>
      <x:c r="D99" s="267"/>
      <x:c r="E99" s="141"/>
      <x:c r="F99" s="280" t="str">
        <x:f>"(Line "&amp;A94&amp;" + "&amp;A95&amp;" + "&amp;A96&amp;" + "&amp;A97&amp;" + "&amp;A98&amp;")"</x:f>
        <x:v>(Line 40a + 40b + 40c + 40d + 40e)</x:v>
      </x:c>
      <x:c r="H99" s="1567">
        <x:f>SUM(H94:H98)</x:f>
        <x:v>-298912549.28859895</x:v>
      </x:c>
    </x:row>
    <x:row r="100" spans="1:8">
      <x:c r="A100" s="132"/>
      <x:c r="B100" s="261"/>
      <x:c r="C100" s="268"/>
      <x:c r="D100" s="266"/>
      <x:c r="F100" s="266"/>
      <x:c r="H100" s="1488"/>
    </x:row>
    <x:row r="101" spans="1:8">
      <x:c r="A101" s="18"/>
      <x:c r="B101" s="261" t="s">
        <x:v>1501</x:v>
      </x:c>
      <x:c r="C101" s="268"/>
      <x:c r="D101" s="266"/>
      <x:c r="F101" s="278"/>
      <x:c r="H101" s="1567"/>
    </x:row>
    <x:row r="102" spans="1:8">
      <x:c r="A102" s="18" t="s">
        <x:v>1110</x:v>
      </x:c>
      <x:c r="B102" s="261"/>
      <x:c r="C102" s="268" t="s">
        <x:v>1111</x:v>
      </x:c>
      <x:c r="D102" s="266" t="s">
        <x:v>1851</x:v>
      </x:c>
      <x:c r="E102" s="172" t="str">
        <x:f>"(Note "&amp;B376&amp;")"</x:f>
        <x:v>(Note W)</x:v>
      </x:c>
      <x:c r="F102" s="280" t="str">
        <x:f>"Attachment 1D - ADIT Rate Base Adjustment, Line "&amp;'1D - ADIT Rate Base Adjustment'!B123&amp;""</x:f>
        <x:v>Attachment 1D - ADIT Rate Base Adjustment, Line 76</x:v>
      </x:c>
      <x:c r="H102" s="1568">
        <x:f>IF('1D - ADIT Rate Base Adjustment'!D249="True-Up Adjustment",'1D - ADIT Rate Base Adjustment'!N123,'1D - ADIT Rate Base Adjustment'!H123)</x:f>
        <x:v>-43290071.237910576</x:v>
      </x:c>
    </x:row>
    <x:row r="103" spans="1:8">
      <x:c r="A103" s="18" t="s">
        <x:v>1112</x:v>
      </x:c>
      <x:c r="B103" s="261"/>
      <x:c r="C103" s="272" t="s">
        <x:v>1113</x:v>
      </x:c>
      <x:c r="D103" s="273" t="s">
        <x:v>1851</x:v>
      </x:c>
      <x:c r="E103" s="161" t="str">
        <x:f>"(Note "&amp;B376&amp;")"</x:f>
        <x:v>(Note W)</x:v>
      </x:c>
      <x:c r="F103" s="284" t="str">
        <x:f>"Attachment 1D - ADIT Rate Base Adjustment, Line "&amp;'1D - ADIT Rate Base Adjustment'!B242&amp;""</x:f>
        <x:v>Attachment 1D - ADIT Rate Base Adjustment, Line 152</x:v>
      </x:c>
      <x:c r="G103" s="292"/>
      <x:c r="H103" s="1569">
        <x:f>IF('1D - ADIT Rate Base Adjustment'!D249="True-Up Adjustment",'1D - ADIT Rate Base Adjustment'!N242,'1D - ADIT Rate Base Adjustment'!H242)</x:f>
        <x:v>0</x:v>
      </x:c>
    </x:row>
    <x:row r="104" spans="1:8">
      <x:c r="A104" s="18">
        <x:v>42</x:v>
      </x:c>
      <x:c r="B104" s="261"/>
      <x:c r="C104" s="268" t="s">
        <x:v>1114</x:v>
      </x:c>
      <x:c r="D104" s="266"/>
      <x:c r="F104" s="280" t="str">
        <x:f>"(Line "&amp;A102&amp;" + "&amp;A103&amp;")"</x:f>
        <x:v>(Line 41a + 41b)</x:v>
      </x:c>
      <x:c r="H104" s="1567">
        <x:f>H102+H103</x:f>
        <x:v>-43290071.237910576</x:v>
      </x:c>
    </x:row>
    <x:row r="105" spans="1:8">
      <x:c r="A105" s="18"/>
      <x:c r="B105" s="261"/>
      <x:c r="C105" s="268"/>
      <x:c r="D105" s="266"/>
      <x:c r="F105" s="263"/>
      <x:c r="G105" s="292"/>
      <x:c r="H105" s="1567"/>
    </x:row>
    <x:row r="106" spans="1:8">
      <x:c r="A106" s="18">
        <x:v>43</x:v>
      </x:c>
      <x:c r="B106" s="261"/>
      <x:c r="C106" s="269" t="s">
        <x:v>1115</x:v>
      </x:c>
      <x:c r="D106" s="267"/>
      <x:c r="E106" s="141"/>
      <x:c r="F106" s="280" t="str">
        <x:f>"(Line "&amp;A99&amp;" + "&amp;A104&amp;")"</x:f>
        <x:v>(Line 40f + 42)</x:v>
      </x:c>
      <x:c r="H106" s="1487">
        <x:f>H99+H104</x:f>
        <x:v>-342202620.52650952</x:v>
      </x:c>
    </x:row>
    <x:row r="107" spans="1:8">
      <x:c r="A107" s="154"/>
      <x:c r="B107" s="155"/>
      <x:c r="C107" s="155"/>
      <x:c r="D107" s="155"/>
      <x:c r="H107" s="1570"/>
    </x:row>
    <x:row r="108" spans="1:8">
      <x:c r="A108" s="18" t="s">
        <x:v>294</x:v>
      </x:c>
      <x:c r="B108" s="268" t="s">
        <x:v>295</x:v>
      </x:c>
      <x:c r="D108" s="266"/>
      <x:c r="E108" s="172" t="s">
        <x:v>296</x:v>
      </x:c>
      <x:c r="F108" s="278" t="s">
        <x:v>840</x:v>
      </x:c>
      <x:c r="H108" s="1567">
        <x:f>+'9 - Rate Base'!C47</x:f>
        <x:v>0</x:v>
      </x:c>
    </x:row>
    <x:row r="109" spans="1:8" ht="15" customHeight="1">
      <x:c r="A109" s="18"/>
      <x:c r="B109" s="1361"/>
      <x:c r="D109" s="266"/>
      <x:c r="E109" s="172"/>
      <x:c r="F109" s="278"/>
      <x:c r="H109" s="1488"/>
    </x:row>
    <x:row r="110" spans="1:8" s="261" customFormat="1">
      <x:c r="A110" s="18"/>
      <x:c r="B110" s="261" t="s">
        <x:v>298</x:v>
      </x:c>
      <x:c r="C110" s="268"/>
      <x:c r="D110" s="266"/>
      <x:c r="E110" s="1523"/>
      <x:c r="F110" s="278"/>
      <x:c r="G110" s="266"/>
      <x:c r="H110" s="1488"/>
    </x:row>
    <x:row r="111" spans="1:8">
      <x:c r="A111" s="132">
        <x:v>44</x:v>
      </x:c>
      <x:c r="B111" s="261"/>
      <x:c r="C111" s="268" t="s">
        <x:v>982</x:v>
      </x:c>
      <x:c r="D111" s="266"/>
      <x:c r="E111" s="1523" t="s">
        <x:v>292</x:v>
      </x:c>
      <x:c r="F111" s="246" t="s">
        <x:v>297</x:v>
      </x:c>
      <x:c r="H111" s="1488">
        <x:f>+'5 - Cost Support 1'!AC138</x:f>
        <x:v>-4104471.0234396765</x:v>
      </x:c>
    </x:row>
    <x:row r="112" spans="1:8">
      <x:c r="A112" s="18"/>
      <x:c r="B112" s="156"/>
      <x:c r="C112" s="264"/>
      <x:c r="D112" s="264"/>
      <x:c r="F112" s="271"/>
      <x:c r="G112" s="271"/>
      <x:c r="H112" s="1570"/>
    </x:row>
    <x:row r="113" spans="1:8">
      <x:c r="A113" s="18"/>
      <x:c r="B113" s="19" t="s">
        <x:v>111</x:v>
      </x:c>
      <x:c r="C113" s="19"/>
      <x:c r="D113" s="264"/>
      <x:c r="F113" s="596"/>
      <x:c r="G113" s="1514"/>
      <x:c r="H113" s="1570"/>
    </x:row>
    <x:row r="114" spans="1:8">
      <x:c r="A114" s="18">
        <x:v>45</x:v>
      </x:c>
      <x:c r="B114" s="169"/>
      <x:c r="C114" s="272" t="s">
        <x:v>113</x:v>
      </x:c>
      <x:c r="D114" s="152"/>
      <x:c r="E114" s="161" t="str">
        <x:f>"(Note "&amp;B$336&amp;")"</x:f>
        <x:v>(Note A)</x:v>
      </x:c>
      <x:c r="F114" s="272" t="s">
        <x:v>747</x:v>
      </x:c>
      <x:c r="G114" s="292"/>
      <x:c r="H114" s="1488">
        <x:f>+'9 - Rate Base'!G47</x:f>
        <x:v>1443968.3526587912</x:v>
      </x:c>
    </x:row>
    <x:row r="115" spans="1:8">
      <x:c r="A115" s="281">
        <x:v>46</x:v>
      </x:c>
      <x:c r="B115" s="156"/>
      <x:c r="C115" s="261" t="s">
        <x:v>299</x:v>
      </x:c>
      <x:c r="D115" s="39"/>
      <x:c r="E115" s="141"/>
      <x:c r="F115" s="278" t="s">
        <x:v>776</x:v>
      </x:c>
      <x:c r="G115" s="1514"/>
      <x:c r="H115" s="1571">
        <x:f>+H114</x:f>
        <x:v>1443968.3526587912</x:v>
      </x:c>
    </x:row>
    <x:row r="116" spans="1:8">
      <x:c r="A116" s="18"/>
      <x:c r="B116" s="156"/>
      <x:c r="C116" s="264"/>
      <x:c r="F116" s="473"/>
      <x:c r="G116" s="271"/>
    </x:row>
    <x:row r="117" spans="1:8">
      <x:c r="A117" s="281"/>
      <x:c r="B117" s="156"/>
      <x:c r="C117" s="19"/>
      <x:c r="F117" s="597"/>
      <x:c r="G117" s="1514"/>
      <x:c r="H117" s="157"/>
    </x:row>
    <x:row r="118" spans="1:8">
      <x:c r="A118" s="18"/>
      <x:c r="B118" s="19" t="s">
        <x:v>58</x:v>
      </x:c>
      <x:c r="C118" s="261"/>
      <x:c r="D118" s="261"/>
      <x:c r="E118" s="484"/>
      <x:c r="F118" s="598"/>
      <x:c r="G118" s="1514"/>
      <x:c r="H118" s="157"/>
    </x:row>
    <x:row r="119" spans="1:8">
      <x:c r="A119" s="132">
        <x:v>47</x:v>
      </x:c>
      <x:c r="B119" s="261"/>
      <x:c r="C119" s="261" t="s">
        <x:v>300</x:v>
      </x:c>
      <x:c r="D119" s="264"/>
      <x:c r="E119" s="172" t="str">
        <x:f>"(Note "&amp;B$336&amp;")"</x:f>
        <x:v>(Note A)</x:v>
      </x:c>
      <x:c r="F119" s="19" t="s">
        <x:v>748</x:v>
      </x:c>
      <x:c r="H119" s="1572">
        <x:f>+'9 - Rate Base'!F47</x:f>
        <x:v>0</x:v>
      </x:c>
    </x:row>
    <x:row r="120" spans="1:8" s="261" customFormat="1">
      <x:c r="A120" s="18">
        <x:v>48</x:v>
      </x:c>
      <x:c r="B120" s="156"/>
      <x:c r="C120" s="272" t="s">
        <x:v>280</x:v>
      </x:c>
      <x:c r="D120" s="71"/>
      <x:c r="E120" s="148"/>
      <x:c r="F120" s="284" t="str">
        <x:f>"(Line "&amp;A$24&amp;")"</x:f>
        <x:v>(Line 5)</x:v>
      </x:c>
      <x:c r="G120" s="292"/>
      <x:c r="H120" s="68">
        <x:f>+H24</x:f>
        <x:v>0.11976146200406269</x:v>
      </x:c>
    </x:row>
    <x:row r="121" spans="1:8">
      <x:c r="A121" s="18">
        <x:v>49</x:v>
      </x:c>
      <x:c r="B121" s="156"/>
      <x:c r="C121" s="19" t="s">
        <x:v>301</x:v>
      </x:c>
      <x:c r="D121" s="264"/>
      <x:c r="F121" s="280" t="str">
        <x:f>"(Line "&amp;A119&amp;" * "&amp;A120&amp;")"</x:f>
        <x:v>(Line 47 * 48)</x:v>
      </x:c>
      <x:c r="G121" s="1514"/>
      <x:c r="H121" s="1571">
        <x:f>+H119*H120</x:f>
        <x:v>0</x:v>
      </x:c>
    </x:row>
    <x:row r="122" spans="1:8">
      <x:c r="A122" s="18">
        <x:v>50</x:v>
      </x:c>
      <x:c r="B122" s="156"/>
      <x:c r="C122" s="19" t="s">
        <x:v>302</x:v>
      </x:c>
      <x:c r="D122" s="264"/>
      <x:c r="E122" s="161" t="s">
        <x:v>1116</x:v>
      </x:c>
      <x:c r="F122" s="272" t="s">
        <x:v>1087</x:v>
      </x:c>
      <x:c r="G122" s="292"/>
      <x:c r="H122" s="1572">
        <x:f>+'9 - Rate Base'!E47</x:f>
        <x:v>5996292.1264165584</x:v>
      </x:c>
    </x:row>
    <x:row r="123" spans="1:8" ht="18" customHeight="1">
      <x:c r="A123" s="18">
        <x:v>51</x:v>
      </x:c>
      <x:c r="B123" s="156"/>
      <x:c r="C123" s="267" t="s">
        <x:v>303</x:v>
      </x:c>
      <x:c r="D123" s="39"/>
      <x:c r="E123" s="141"/>
      <x:c r="F123" s="280" t="str">
        <x:f>"(Line "&amp;A121&amp;" + "&amp;A122&amp;")"</x:f>
        <x:v>(Line 49 + 50)</x:v>
      </x:c>
      <x:c r="G123" s="1514"/>
      <x:c r="H123" s="1573">
        <x:f>SUM(H121:H122)</x:f>
        <x:v>5996292.1264165584</x:v>
      </x:c>
    </x:row>
    <x:row r="124" spans="1:8">
      <x:c r="A124" s="18"/>
      <x:c r="B124" s="156"/>
      <x:c r="C124" s="19"/>
      <x:c r="F124" s="597"/>
      <x:c r="G124" s="1514"/>
      <x:c r="H124" s="1570"/>
    </x:row>
    <x:row r="125" spans="1:8">
      <x:c r="A125" s="18"/>
      <x:c r="B125" s="19" t="s">
        <x:v>304</x:v>
      </x:c>
      <x:c r="C125" s="261"/>
      <x:c r="F125" s="597"/>
      <x:c r="G125" s="1514"/>
      <x:c r="H125" s="1570"/>
    </x:row>
    <x:row r="126" spans="1:8">
      <x:c r="A126" s="18">
        <x:v>52</x:v>
      </x:c>
      <x:c r="B126" s="156"/>
      <x:c r="C126" s="19" t="s">
        <x:v>305</x:v>
      </x:c>
      <x:c r="D126" s="17"/>
      <x:c r="F126" s="280" t="str">
        <x:f>"(Line "&amp;A$177&amp;")"</x:f>
        <x:v>(Line 85)</x:v>
      </x:c>
      <x:c r="G126" s="1514"/>
      <x:c r="H126" s="1572">
        <x:f>+H177</x:f>
        <x:v>42791926.731864884</x:v>
      </x:c>
    </x:row>
    <x:row r="127" spans="1:8">
      <x:c r="A127" s="18">
        <x:v>53</x:v>
      </x:c>
      <x:c r="B127" s="156"/>
      <x:c r="C127" s="35" t="s">
        <x:v>306</x:v>
      </x:c>
      <x:c r="D127" s="17"/>
      <x:c r="F127" s="286" t="s">
        <x:v>307</x:v>
      </x:c>
      <x:c r="G127" s="292"/>
      <x:c r="H127" s="599">
        <x:v>0.125</x:v>
      </x:c>
    </x:row>
    <x:row r="128" spans="1:8" s="75" customFormat="1" ht="15.75">
      <x:c r="A128" s="18">
        <x:v>54</x:v>
      </x:c>
      <x:c r="B128" s="156"/>
      <x:c r="C128" s="269" t="s">
        <x:v>308</x:v>
      </x:c>
      <x:c r="D128" s="41"/>
      <x:c r="E128" s="141"/>
      <x:c r="F128" s="280" t="str">
        <x:f>"(Line "&amp;A126&amp;" * "&amp;A127&amp;")"</x:f>
        <x:v>(Line 52 * 53)</x:v>
      </x:c>
      <x:c r="G128" s="266"/>
      <x:c r="H128" s="1571">
        <x:f>+H126*H127</x:f>
        <x:v>5348990.8414831106</x:v>
      </x:c>
    </x:row>
    <x:row r="129" spans="1:8" s="75" customFormat="1" ht="15.75">
      <x:c r="A129" s="18"/>
      <x:c r="B129" s="156"/>
      <x:c r="C129" s="268"/>
      <x:c r="D129" s="25"/>
      <x:c r="E129" s="1523"/>
      <x:c r="F129" s="280"/>
      <x:c r="G129" s="266"/>
      <x:c r="H129" s="473"/>
    </x:row>
    <x:row r="130" spans="1:8" s="75" customFormat="1" ht="15.75">
      <x:c r="A130" s="1361"/>
      <x:c r="B130" s="268" t="s">
        <x:v>117</x:v>
      </x:c>
      <x:c r="C130" s="1361"/>
      <x:c r="D130" s="25"/>
      <x:c r="E130" s="1361"/>
      <x:c r="F130" s="280"/>
      <x:c r="G130" s="266"/>
      <x:c r="H130" s="473"/>
    </x:row>
    <x:row r="131" spans="1:8">
      <x:c r="A131" s="18">
        <x:v>55</x:v>
      </x:c>
      <x:c r="B131" s="1361"/>
      <x:c r="C131" s="1361" t="s">
        <x:v>309</x:v>
      </x:c>
      <x:c r="D131" s="1361"/>
      <x:c r="E131" s="172" t="str">
        <x:f>"(Note "&amp;B$353&amp;")"</x:f>
        <x:v>(Note N)</x:v>
      </x:c>
      <x:c r="F131" s="1361" t="s">
        <x:v>310</x:v>
      </x:c>
      <x:c r="H131" s="589">
        <x:f>+'5 - Cost Support 1'!G158</x:f>
        <x:v>0</x:v>
      </x:c>
    </x:row>
    <x:row r="132" spans="1:8">
      <x:c r="A132" s="1523">
        <x:v>56</x:v>
      </x:c>
      <x:c r="B132" s="1361"/>
      <x:c r="C132" s="160" t="s">
        <x:v>311</x:v>
      </x:c>
      <x:c r="D132" s="160"/>
      <x:c r="E132" s="161" t="str">
        <x:f>+E131</x:f>
        <x:v>(Note N)</x:v>
      </x:c>
      <x:c r="F132" s="273" t="str">
        <x:f>+F131</x:f>
        <x:v>From PJM</x:v>
      </x:c>
      <x:c r="G132" s="292"/>
      <x:c r="H132" s="619">
        <x:f>+'5 - Cost Support 1'!G159</x:f>
        <x:v>0</x:v>
      </x:c>
    </x:row>
    <x:row r="133" spans="1:8">
      <x:c r="A133" s="1523">
        <x:v>57</x:v>
      </x:c>
      <x:c r="B133" s="1361"/>
      <x:c r="C133" s="1361" t="s">
        <x:v>312</x:v>
      </x:c>
      <x:c r="D133" s="1361"/>
      <x:c r="F133" s="280" t="str">
        <x:f>"(Line "&amp;A131&amp;" - "&amp;A132&amp;")"</x:f>
        <x:v>(Line 55 - 56)</x:v>
      </x:c>
      <x:c r="H133" s="247">
        <x:f>+H131-H132</x:f>
        <x:v>0</x:v>
      </x:c>
    </x:row>
    <x:row r="134" spans="1:8">
      <x:c r="A134" s="1523"/>
      <x:c r="B134" s="1361"/>
      <x:c r="C134" s="1361"/>
      <x:c r="D134" s="1361"/>
      <x:c r="G134" s="292"/>
    </x:row>
    <x:row r="135" spans="1:8" ht="15.75" thickBot="1">
      <x:c r="A135" s="1523">
        <x:v>58</x:v>
      </x:c>
      <x:c r="B135" s="57" t="s">
        <x:v>313</x:v>
      </x:c>
      <x:c r="C135" s="57"/>
      <x:c r="D135" s="57"/>
      <x:c r="E135" s="142"/>
      <x:c r="F135" s="151" t="str">
        <x:f>"(Line "&amp;A106&amp;" + "&amp;A108&amp;" + "&amp;A111&amp;" + "&amp;A115&amp;" + "&amp;A123&amp;" + "&amp;A128&amp;" - "&amp;A133&amp;")"</x:f>
        <x:v>(Line 43 + 43a + 44 + 46 + 51 + 54 - 57)</x:v>
      </x:c>
      <x:c r="G135" s="1562"/>
      <x:c r="H135" s="1489">
        <x:f>SUM(H106,H108,H111,H115,H123,H128)-H133</x:f>
        <x:v>-333517840.22939074</x:v>
      </x:c>
    </x:row>
    <x:row r="136" spans="1:8" ht="15.75" thickTop="1">
      <x:c r="A136" s="1523"/>
      <x:c r="B136" s="1361"/>
      <x:c r="C136" s="1361"/>
      <x:c r="D136" s="1361"/>
      <x:c r="G136" s="292"/>
      <x:c r="H136" s="1570"/>
    </x:row>
    <x:row r="137" spans="1:8" ht="15.75" thickBot="1">
      <x:c r="A137" s="281">
        <x:v>59</x:v>
      </x:c>
      <x:c r="B137" s="57" t="s">
        <x:v>314</x:v>
      </x:c>
      <x:c r="C137" s="57"/>
      <x:c r="D137" s="57"/>
      <x:c r="E137" s="142"/>
      <x:c r="F137" s="137" t="str">
        <x:f>"(Line "&amp;A89&amp;" + "&amp;A135&amp;")"</x:f>
        <x:v>(Line 39 + 58)</x:v>
      </x:c>
      <x:c r="G137" s="1562"/>
      <x:c r="H137" s="1489">
        <x:f>+H89+H135</x:f>
        <x:v>1342332777.4027309</x:v>
      </x:c>
    </x:row>
    <x:row r="138" spans="1:8" ht="15.75" thickTop="1">
      <x:c r="B138" s="1361"/>
      <x:c r="C138" s="1361"/>
      <x:c r="D138" s="1361"/>
      <x:c r="H138" s="1570"/>
    </x:row>
    <x:row r="139" spans="1:8" s="261" customFormat="1">
      <x:c r="A139" s="600" t="s">
        <x:v>315</x:v>
      </x:c>
      <x:c r="B139" s="601"/>
      <x:c r="C139" s="602"/>
      <x:c r="D139" s="60"/>
      <x:c r="E139" s="408"/>
      <x:c r="F139" s="15"/>
      <x:c r="G139" s="15"/>
      <x:c r="H139" s="1574"/>
    </x:row>
    <x:row r="140" spans="1:8" s="261" customFormat="1">
      <x:c r="A140" s="264"/>
      <x:c r="B140" s="264"/>
      <x:c r="C140" s="264"/>
      <x:c r="D140" s="264"/>
      <x:c r="E140" s="1523"/>
      <x:c r="G140" s="266"/>
      <x:c r="H140" s="1575"/>
    </x:row>
    <x:row r="141" spans="1:8">
      <x:c r="A141" s="281"/>
      <x:c r="B141" s="277" t="s">
        <x:v>146</x:v>
      </x:c>
      <x:c r="D141" s="262"/>
      <x:c r="E141" s="63"/>
      <x:c r="G141" s="278"/>
      <x:c r="H141" s="1576"/>
    </x:row>
    <x:row r="142" spans="1:8">
      <x:c r="A142" s="281">
        <x:v>60</x:v>
      </x:c>
      <x:c r="B142" s="281"/>
      <x:c r="C142" s="277" t="s">
        <x:v>146</x:v>
      </x:c>
      <x:c r="D142" s="264"/>
      <x:c r="F142" s="26" t="s">
        <x:v>983</x:v>
      </x:c>
      <x:c r="G142" s="298"/>
      <x:c r="H142" s="1568">
        <x:f>+'11A - O&amp;M'!G38</x:f>
        <x:v>31139913</x:v>
      </x:c>
    </x:row>
    <x:row r="143" spans="1:8">
      <x:c r="A143" s="281">
        <x:v>61</x:v>
      </x:c>
      <x:c r="B143" s="281"/>
      <x:c r="C143" s="277" t="s">
        <x:v>316</x:v>
      </x:c>
      <x:c r="D143" s="264"/>
      <x:c r="F143" s="26" t="s">
        <x:v>297</x:v>
      </x:c>
      <x:c r="G143" s="298"/>
      <x:c r="H143" s="1568">
        <x:f>'5 - Cost Support 1'!G165</x:f>
        <x:v>0</x:v>
      </x:c>
    </x:row>
    <x:row r="144" spans="1:8">
      <x:c r="A144" s="281">
        <x:v>62</x:v>
      </x:c>
      <x:c r="B144" s="281"/>
      <x:c r="C144" s="277" t="s">
        <x:v>317</x:v>
      </x:c>
      <x:c r="D144" s="264"/>
      <x:c r="F144" s="26" t="s">
        <x:v>297</x:v>
      </x:c>
      <x:c r="G144" s="298"/>
      <x:c r="H144" s="1568">
        <x:f>'5 - Cost Support 1'!J166</x:f>
        <x:v>0</x:v>
      </x:c>
    </x:row>
    <x:row r="145" spans="1:8">
      <x:c r="A145" s="18">
        <x:v>63</x:v>
      </x:c>
      <x:c r="B145" s="281"/>
      <x:c r="C145" s="277" t="s">
        <x:v>318</x:v>
      </x:c>
      <x:c r="D145" s="264"/>
      <x:c r="F145" s="26" t="s">
        <x:v>319</x:v>
      </x:c>
      <x:c r="G145" s="288"/>
      <x:c r="H145" s="1500">
        <x:v>0</x:v>
      </x:c>
    </x:row>
    <x:row r="146" spans="1:8">
      <x:c r="A146" s="18" t="s">
        <x:v>718</x:v>
      </x:c>
      <x:c r="B146" s="18"/>
      <x:c r="C146" s="277" t="s">
        <x:v>719</x:v>
      </x:c>
      <x:c r="D146" s="264"/>
      <x:c r="F146" s="26" t="s">
        <x:v>856</x:v>
      </x:c>
      <x:c r="G146" s="288"/>
      <x:c r="H146" s="1568">
        <x:f>+'10 - Merger Costs'!G7</x:f>
        <x:v>0</x:v>
      </x:c>
    </x:row>
    <x:row r="147" spans="1:8">
      <x:c r="A147" s="18">
        <x:v>64</x:v>
      </x:c>
      <x:c r="B147" s="18"/>
      <x:c r="C147" s="277" t="s">
        <x:v>320</x:v>
      </x:c>
      <x:c r="D147" s="264"/>
      <x:c r="E147" s="172" t="str">
        <x:f>"(Note "&amp;B$356&amp;")"</x:f>
        <x:v>(Note O)</x:v>
      </x:c>
      <x:c r="F147" s="26" t="s">
        <x:v>321</x:v>
      </x:c>
      <x:c r="G147" s="288"/>
      <x:c r="H147" s="1500">
        <x:v>0</x:v>
      </x:c>
    </x:row>
    <x:row r="148" spans="1:8">
      <x:c r="A148" s="18">
        <x:v>65</x:v>
      </x:c>
      <x:c r="B148" s="281"/>
      <x:c r="C148" s="277" t="s">
        <x:v>322</x:v>
      </x:c>
      <x:c r="D148" s="26"/>
      <x:c r="E148" s="161" t="str">
        <x:f>"(Note "&amp;B$336&amp;")"</x:f>
        <x:v>(Note A)</x:v>
      </x:c>
      <x:c r="F148" s="263" t="s">
        <x:v>323</x:v>
      </x:c>
      <x:c r="G148" s="292"/>
      <x:c r="H148" s="1577">
        <x:v>0</x:v>
      </x:c>
    </x:row>
    <x:row r="149" spans="1:8">
      <x:c r="A149" s="18">
        <x:v>66</x:v>
      </x:c>
      <x:c r="B149" s="264"/>
      <x:c r="C149" s="37" t="s">
        <x:v>146</x:v>
      </x:c>
      <x:c r="D149" s="36"/>
      <x:c r="E149" s="141"/>
      <x:c r="F149" s="278" t="str">
        <x:f>"(Lines "&amp;A142&amp;" - "&amp;A143&amp;" + "&amp;A144&amp;" - "&amp;A145&amp;" - "&amp;A146&amp;" + "&amp;A147&amp;" + "&amp;A148&amp;")"</x:f>
        <x:v>(Lines 60 - 61 + 62 - 63 - 63a + 64 + 65)</x:v>
      </x:c>
      <x:c r="H149" s="1578">
        <x:f>+H142-H143+H144-H145-H146+H147+H148</x:f>
        <x:v>31139913</x:v>
      </x:c>
    </x:row>
    <x:row r="150" spans="1:8">
      <x:c r="A150" s="18"/>
      <x:c r="B150" s="18"/>
      <x:c r="C150" s="277"/>
      <x:c r="D150" s="264"/>
      <x:c r="E150" s="63"/>
      <x:c r="F150" s="264"/>
      <x:c r="G150" s="288"/>
      <x:c r="H150" s="586"/>
    </x:row>
    <x:row r="151" spans="1:8">
      <x:c r="A151" s="18"/>
      <x:c r="B151" s="277" t="s">
        <x:v>59</x:v>
      </x:c>
      <x:c r="C151" s="264"/>
      <x:c r="D151" s="264"/>
      <x:c r="E151" s="63"/>
      <x:c r="F151" s="264"/>
      <x:c r="G151" s="288"/>
      <x:c r="H151" s="586"/>
    </x:row>
    <x:row r="152" spans="1:8">
      <x:c r="A152" s="18">
        <x:v>67</x:v>
      </x:c>
      <x:c r="B152" s="18"/>
      <x:c r="C152" s="277" t="s">
        <x:v>324</x:v>
      </x:c>
      <x:c r="D152" s="264"/>
      <x:c r="E152" s="172" t="str">
        <x:f>"(Note "&amp;B$336&amp;")"</x:f>
        <x:v>(Note A)</x:v>
      </x:c>
      <x:c r="F152" s="262" t="s">
        <x:v>267</x:v>
      </x:c>
      <x:c r="G152" s="288"/>
      <x:c r="H152" s="1500">
        <x:v>0</x:v>
      </x:c>
    </x:row>
    <x:row r="153" spans="1:8">
      <x:c r="A153" s="18">
        <x:v>68</x:v>
      </x:c>
      <x:c r="B153" s="18"/>
      <x:c r="C153" s="277" t="s">
        <x:v>147</x:v>
      </x:c>
      <x:c r="D153" s="264"/>
      <x:c r="F153" s="26" t="s">
        <x:v>984</x:v>
      </x:c>
      <x:c r="G153" s="288"/>
      <x:c r="H153" s="1568">
        <x:f>+'11B - A&amp;G'!E24</x:f>
        <x:v>95418176</x:v>
      </x:c>
    </x:row>
    <x:row r="154" spans="1:8" ht="15.75">
      <x:c r="A154" s="18" t="s">
        <x:v>325</x:v>
      </x:c>
      <x:c r="B154" s="18"/>
      <x:c r="C154" s="277" t="s">
        <x:v>326</x:v>
      </x:c>
      <x:c r="D154" s="264"/>
      <x:c r="E154" s="172" t="s">
        <x:v>327</x:v>
      </x:c>
      <x:c r="F154" s="26" t="s">
        <x:v>297</x:v>
      </x:c>
      <x:c r="G154" s="122"/>
      <x:c r="H154" s="1568">
        <x:f>+'5 - Cost Support 1'!I222</x:f>
        <x:v>-698308.50999999593</x:v>
      </x:c>
    </x:row>
    <x:row r="155" spans="1:8">
      <x:c r="A155" s="18" t="s">
        <x:v>720</x:v>
      </x:c>
      <x:c r="B155" s="18"/>
      <x:c r="C155" s="277" t="s">
        <x:v>721</x:v>
      </x:c>
      <x:c r="D155" s="264"/>
      <x:c r="F155" s="26" t="s">
        <x:v>857</x:v>
      </x:c>
      <x:c r="G155" s="288"/>
      <x:c r="H155" s="1568">
        <x:f>+'10 - Merger Costs'!C8</x:f>
        <x:v>0</x:v>
      </x:c>
    </x:row>
    <x:row r="156" spans="1:8">
      <x:c r="A156" s="18" t="s">
        <x:v>1105</x:v>
      </x:c>
      <x:c r="B156" s="18"/>
      <x:c r="C156" s="277" t="s">
        <x:v>1106</x:v>
      </x:c>
      <x:c r="D156" s="264"/>
      <x:c r="F156" s="26" t="s">
        <x:v>297</x:v>
      </x:c>
      <x:c r="G156" s="288"/>
      <x:c r="H156" s="1568">
        <x:f>+'5 - Cost Support 1'!I207+'5 - Cost Support 1'!J207+'5 - Cost Support 1'!K207+'5 - Cost Support 1'!L207+'5 - Cost Support 1'!M207+'5 - Cost Support 1'!N207+'5 - Cost Support 1'!O207+'5 - Cost Support 1'!P207+'5 - Cost Support 1'!Q207</x:f>
        <x:v>123274.99</x:v>
      </x:c>
    </x:row>
    <x:row r="157" spans="1:8">
      <x:c r="A157" s="18">
        <x:v>69</x:v>
      </x:c>
      <x:c r="B157" s="18"/>
      <x:c r="C157" s="277" t="s">
        <x:v>328</x:v>
      </x:c>
      <x:c r="D157" s="26"/>
      <x:c r="F157" s="277" t="s">
        <x:v>329</x:v>
      </x:c>
      <x:c r="G157" s="288"/>
      <x:c r="H157" s="1568">
        <x:f>+'11B - A&amp;G'!E14</x:f>
        <x:v>584401</x:v>
      </x:c>
    </x:row>
    <x:row r="158" spans="1:8">
      <x:c r="A158" s="18">
        <x:v>70</x:v>
      </x:c>
      <x:c r="B158" s="18"/>
      <x:c r="C158" s="277" t="s">
        <x:v>330</x:v>
      </x:c>
      <x:c r="D158" s="26"/>
      <x:c r="E158" s="172" t="str">
        <x:f>"(Note "&amp;B$344&amp;")"</x:f>
        <x:v>(Note E)</x:v>
      </x:c>
      <x:c r="F158" s="277" t="s">
        <x:v>68</x:v>
      </x:c>
      <x:c r="G158" s="288"/>
      <x:c r="H158" s="1568">
        <x:f>+'11B - A&amp;G'!E18</x:f>
        <x:v>1518451</x:v>
      </x:c>
    </x:row>
    <x:row r="159" spans="1:8">
      <x:c r="A159" s="18">
        <x:v>71</x:v>
      </x:c>
      <x:c r="B159" s="18"/>
      <x:c r="C159" s="277" t="s">
        <x:v>331</x:v>
      </x:c>
      <x:c r="D159" s="26"/>
      <x:c r="F159" s="277" t="s">
        <x:v>332</x:v>
      </x:c>
      <x:c r="G159" s="288"/>
      <x:c r="H159" s="1568">
        <x:f>+'11B - A&amp;G'!E20</x:f>
        <x:v>825352</x:v>
      </x:c>
    </x:row>
    <x:row r="160" spans="1:8">
      <x:c r="A160" s="18">
        <x:v>72</x:v>
      </x:c>
      <x:c r="B160" s="18"/>
      <x:c r="C160" s="277" t="s">
        <x:v>333</x:v>
      </x:c>
      <x:c r="D160" s="26"/>
      <x:c r="F160" s="277" t="s">
        <x:v>334</x:v>
      </x:c>
      <x:c r="G160" s="288"/>
      <x:c r="H160" s="1500">
        <x:v>0</x:v>
      </x:c>
    </x:row>
    <x:row r="161" spans="1:8">
      <x:c r="A161" s="18">
        <x:v>73</x:v>
      </x:c>
      <x:c r="B161" s="18"/>
      <x:c r="C161" s="277" t="s">
        <x:v>335</x:v>
      </x:c>
      <x:c r="D161" s="1361"/>
      <x:c r="E161" s="172" t="str">
        <x:f>"(Note "&amp;B$343&amp;")"</x:f>
        <x:v>(Note D)</x:v>
      </x:c>
      <x:c r="F161" s="263" t="s">
        <x:v>336</x:v>
      </x:c>
      <x:c r="G161" s="292"/>
      <x:c r="H161" s="1568">
        <x:v>0</x:v>
      </x:c>
    </x:row>
    <x:row r="162" spans="1:8">
      <x:c r="A162" s="18">
        <x:v>74</x:v>
      </x:c>
      <x:c r="B162" s="18"/>
      <x:c r="C162" s="37" t="s">
        <x:v>337</x:v>
      </x:c>
      <x:c r="D162" s="36"/>
      <x:c r="E162" s="134"/>
      <x:c r="F162" s="280" t="str">
        <x:f>"(Lines "&amp;A152&amp;" + "&amp;A153&amp;") -  Sum ("&amp;A155&amp;" to "&amp;A161&amp;")"</x:f>
        <x:v>(Lines 67 + 68) -  Sum (68b to 73)</x:v>
      </x:c>
      <x:c r="G162" s="288"/>
      <x:c r="H162" s="1579">
        <x:f>H152+H153-SUM(H155:H161)</x:f>
        <x:v>92366697.010000005</x:v>
      </x:c>
    </x:row>
    <x:row r="163" spans="1:8">
      <x:c r="A163" s="18">
        <x:v>75</x:v>
      </x:c>
      <x:c r="B163" s="18"/>
      <x:c r="C163" s="555" t="s">
        <x:v>280</x:v>
      </x:c>
      <x:c r="D163" s="35"/>
      <x:c r="F163" s="292" t="s">
        <x:v>775</x:v>
      </x:c>
      <x:c r="G163" s="292"/>
      <x:c r="H163" s="620">
        <x:f>+H24</x:f>
        <x:v>0.11976146200406269</x:v>
      </x:c>
    </x:row>
    <x:row r="164" spans="1:8">
      <x:c r="A164" s="18">
        <x:v>76</x:v>
      </x:c>
      <x:c r="B164" s="18"/>
      <x:c r="C164" s="37" t="s">
        <x:v>338</x:v>
      </x:c>
      <x:c r="D164" s="36"/>
      <x:c r="E164" s="134"/>
      <x:c r="F164" s="280" t="s">
        <x:v>781</x:v>
      </x:c>
      <x:c r="G164" s="288"/>
      <x:c r="H164" s="1579">
        <x:f>+H163*H162</x:f>
        <x:v>11061970.674403887</x:v>
      </x:c>
    </x:row>
    <x:row r="165" spans="1:8">
      <x:c r="A165" s="18"/>
      <x:c r="B165" s="18"/>
      <x:c r="C165" s="265"/>
      <x:c r="D165" s="288"/>
      <x:c r="E165" s="63"/>
      <x:c r="F165" s="21"/>
      <x:c r="G165" s="288"/>
      <x:c r="H165" s="585"/>
    </x:row>
    <x:row r="166" spans="1:8">
      <x:c r="A166" s="18"/>
      <x:c r="B166" s="277" t="s">
        <x:v>65</x:v>
      </x:c>
      <x:c r="C166" s="261"/>
      <x:c r="D166" s="288"/>
      <x:c r="E166" s="63"/>
      <x:c r="F166" s="21"/>
      <x:c r="G166" s="288"/>
      <x:c r="H166" s="585"/>
    </x:row>
    <x:row r="167" spans="1:8">
      <x:c r="A167" s="18">
        <x:v>77</x:v>
      </x:c>
      <x:c r="B167" s="156"/>
      <x:c r="C167" s="19" t="s">
        <x:v>66</x:v>
      </x:c>
      <x:c r="D167" s="163"/>
      <x:c r="E167" s="172" t="str">
        <x:f>"(Note "&amp;B$346&amp;")"</x:f>
        <x:v>(Note G)</x:v>
      </x:c>
      <x:c r="F167" s="19" t="s">
        <x:v>68</x:v>
      </x:c>
      <x:c r="H167" s="1580">
        <x:f>+'11B - A&amp;G'!J18</x:f>
        <x:v>366180.80000000005</x:v>
      </x:c>
    </x:row>
    <x:row r="168" spans="1:8">
      <x:c r="A168" s="281">
        <x:v>78</x:v>
      </x:c>
      <x:c r="B168" s="156"/>
      <x:c r="C168" s="272" t="s">
        <x:v>339</x:v>
      </x:c>
      <x:c r="D168" s="164"/>
      <x:c r="E168" s="161" t="str">
        <x:f>"(Note "&amp;B$350&amp;")"</x:f>
        <x:v>(Note K)</x:v>
      </x:c>
      <x:c r="F168" s="272" t="s">
        <x:v>332</x:v>
      </x:c>
      <x:c r="G168" s="292"/>
      <x:c r="H168" s="1581">
        <x:f>'5 - Cost Support 1'!H58</x:f>
        <x:v>0</x:v>
      </x:c>
    </x:row>
    <x:row r="169" spans="1:8">
      <x:c r="A169" s="281">
        <x:v>79</x:v>
      </x:c>
      <x:c r="B169" s="156"/>
      <x:c r="C169" s="19" t="s">
        <x:v>340</x:v>
      </x:c>
      <x:c r="D169" s="264"/>
      <x:c r="E169" s="484"/>
      <x:c r="F169" s="280" t="s">
        <x:v>783</x:v>
      </x:c>
      <x:c r="H169" s="1580">
        <x:f>+H168+H167</x:f>
        <x:v>366180.80000000005</x:v>
      </x:c>
    </x:row>
    <x:row r="170" spans="1:8">
      <x:c r="A170" s="18"/>
      <x:c r="B170" s="156"/>
      <x:c r="C170" s="19"/>
      <x:c r="D170" s="264"/>
      <x:c r="E170" s="484"/>
      <x:c r="F170" s="19"/>
      <x:c r="H170" s="1582"/>
    </x:row>
    <x:row r="171" spans="1:8">
      <x:c r="A171" s="281">
        <x:v>80</x:v>
      </x:c>
      <x:c r="B171" s="156"/>
      <x:c r="C171" s="19" t="s">
        <x:v>341</x:v>
      </x:c>
      <x:c r="D171" s="264"/>
      <x:c r="F171" s="19" t="s">
        <x:v>329</x:v>
      </x:c>
      <x:c r="H171" s="1580">
        <x:f>H157</x:f>
        <x:v>584401</x:v>
      </x:c>
    </x:row>
    <x:row r="172" spans="1:8">
      <x:c r="A172" s="281">
        <x:v>81</x:v>
      </x:c>
      <x:c r="B172" s="156"/>
      <x:c r="C172" s="19" t="s">
        <x:v>339</x:v>
      </x:c>
      <x:c r="D172" s="264"/>
      <x:c r="E172" s="172" t="str">
        <x:f>"(Note "&amp;B$345&amp;")"</x:f>
        <x:v>(Note F)</x:v>
      </x:c>
      <x:c r="F172" s="272" t="s">
        <x:v>332</x:v>
      </x:c>
      <x:c r="G172" s="292"/>
      <x:c r="H172" s="1581">
        <x:f>+'5 - Cost Support 1'!H71</x:f>
        <x:v>0</x:v>
      </x:c>
    </x:row>
    <x:row r="173" spans="1:8">
      <x:c r="A173" s="18">
        <x:v>82</x:v>
      </x:c>
      <x:c r="B173" s="156"/>
      <x:c r="C173" s="269" t="s">
        <x:v>44</x:v>
      </x:c>
      <x:c r="D173" s="36"/>
      <x:c r="E173" s="141"/>
      <x:c r="F173" s="280" t="s">
        <x:v>784</x:v>
      </x:c>
      <x:c r="H173" s="1567">
        <x:f>+H171+H172</x:f>
        <x:v>584401</x:v>
      </x:c>
    </x:row>
    <x:row r="174" spans="1:8">
      <x:c r="A174" s="281">
        <x:v>83</x:v>
      </x:c>
      <x:c r="B174" s="18"/>
      <x:c r="C174" s="268" t="s">
        <x:v>1542</x:v>
      </x:c>
      <x:c r="D174" s="35"/>
      <x:c r="E174" s="132"/>
      <x:c r="F174" s="263" t="s">
        <x:v>1543</x:v>
      </x:c>
      <x:c r="G174" s="292"/>
      <x:c r="H174" s="620">
        <x:f>+H45</x:f>
        <x:v>0.38306275564381054</x:v>
      </x:c>
    </x:row>
    <x:row r="175" spans="1:8">
      <x:c r="A175" s="18">
        <x:v>84</x:v>
      </x:c>
      <x:c r="B175" s="18"/>
      <x:c r="C175" s="37" t="s">
        <x:v>342</x:v>
      </x:c>
      <x:c r="D175" s="36"/>
      <x:c r="E175" s="134"/>
      <x:c r="F175" s="280" t="s">
        <x:v>785</x:v>
      </x:c>
      <x:c r="G175" s="288"/>
      <x:c r="H175" s="1487">
        <x:f>+H174*H173</x:f>
        <x:v>223862.25746099852</x:v>
      </x:c>
    </x:row>
    <x:row r="176" spans="1:8">
      <x:c r="A176" s="281"/>
      <x:c r="B176" s="281"/>
      <x:c r="C176" s="277"/>
      <x:c r="D176" s="264"/>
      <x:c r="E176" s="63"/>
      <x:c r="F176" s="279"/>
      <x:c r="G176" s="292"/>
      <x:c r="H176" s="585"/>
    </x:row>
    <x:row r="177" spans="1:8" ht="15.75" thickBot="1">
      <x:c r="A177" s="281">
        <x:v>85</x:v>
      </x:c>
      <x:c r="B177" s="281"/>
      <x:c r="C177" s="135" t="s">
        <x:v>343</x:v>
      </x:c>
      <x:c r="D177" s="136"/>
      <x:c r="E177" s="165"/>
      <x:c r="F177" s="137" t="s">
        <x:v>786</x:v>
      </x:c>
      <x:c r="G177" s="1562"/>
      <x:c r="H177" s="1583">
        <x:f>+H149+H164+H169+H175</x:f>
        <x:v>42791926.731864884</x:v>
      </x:c>
    </x:row>
    <x:row r="178" spans="1:8" ht="15.75" thickTop="1">
      <x:c r="A178" s="281"/>
      <x:c r="B178" s="281"/>
      <x:c r="C178" s="265"/>
      <x:c r="D178" s="288"/>
      <x:c r="E178" s="63"/>
      <x:c r="F178" s="280"/>
      <x:c r="G178" s="288"/>
      <x:c r="H178" s="1584"/>
    </x:row>
    <x:row r="179" spans="1:8">
      <x:c r="A179" s="282"/>
      <x:c r="B179" s="281"/>
      <x:c r="C179" s="277"/>
      <x:c r="D179" s="264"/>
      <x:c r="E179" s="63"/>
      <x:c r="F179" s="279"/>
      <x:c r="G179" s="288"/>
      <x:c r="H179" s="1585"/>
    </x:row>
    <x:row r="180" spans="1:8">
      <x:c r="A180" s="600" t="s">
        <x:v>344</x:v>
      </x:c>
      <x:c r="B180" s="601"/>
      <x:c r="C180" s="602"/>
      <x:c r="D180" s="60"/>
      <x:c r="E180" s="408"/>
      <x:c r="F180" s="15"/>
      <x:c r="G180" s="15"/>
      <x:c r="H180" s="1574"/>
    </x:row>
    <x:row r="181" spans="1:8">
      <x:c r="A181" s="277"/>
      <x:c r="B181" s="281"/>
      <x:c r="C181" s="277"/>
      <x:c r="D181" s="264"/>
      <x:c r="E181" s="63"/>
      <x:c r="F181" s="279"/>
      <x:c r="G181" s="288"/>
      <x:c r="H181" s="1585"/>
    </x:row>
    <x:row r="182" spans="1:8">
      <x:c r="A182" s="1523"/>
      <x:c r="B182" s="282" t="s">
        <x:v>60</x:v>
      </x:c>
      <x:c r="C182" s="1361"/>
      <x:c r="F182" s="47"/>
      <x:c r="G182" s="1518"/>
      <x:c r="H182" s="1586"/>
    </x:row>
    <x:row r="183" spans="1:8">
      <x:c r="A183" s="281">
        <x:v>86</x:v>
      </x:c>
      <x:c r="B183" s="149"/>
      <x:c r="C183" s="19" t="s">
        <x:v>345</x:v>
      </x:c>
      <x:c r="F183" s="19" t="s">
        <x:v>1597</x:v>
      </x:c>
      <x:c r="H183" s="1580">
        <x:f>+'5 - Cost Support 1'!I213</x:f>
        <x:v>72595436</x:v>
      </x:c>
    </x:row>
    <x:row r="184" spans="1:8">
      <x:c r="A184" s="281"/>
      <x:c r="B184" s="149"/>
      <x:c r="C184" s="19" t="s">
        <x:v>86</x:v>
      </x:c>
      <x:c r="F184" s="19"/>
      <x:c r="H184" s="1580"/>
    </x:row>
    <x:row r="185" spans="1:8">
      <x:c r="A185" s="281">
        <x:v>87</x:v>
      </x:c>
      <x:c r="B185" s="149"/>
      <x:c r="C185" s="268" t="s">
        <x:v>148</x:v>
      </x:c>
      <x:c r="D185" s="21"/>
      <x:c r="F185" s="268" t="s">
        <x:v>1596</x:v>
      </x:c>
      <x:c r="H185" s="1580">
        <x:f>+'5 - Cost Support 1'!G214</x:f>
        <x:v>14896935</x:v>
      </x:c>
    </x:row>
    <x:row r="186" spans="1:8">
      <x:c r="A186" s="281" t="s">
        <x:v>763</x:v>
      </x:c>
      <x:c r="B186" s="156"/>
      <x:c r="C186" s="277" t="s">
        <x:v>721</x:v>
      </x:c>
      <x:c r="D186" s="264"/>
      <x:c r="F186" s="268" t="s">
        <x:v>841</x:v>
      </x:c>
      <x:c r="H186" s="1567">
        <x:f>+'10 - Merger Costs'!C14</x:f>
        <x:v>0</x:v>
      </x:c>
    </x:row>
    <x:row r="187" spans="1:8">
      <x:c r="A187" s="281">
        <x:v>88</x:v>
      </x:c>
      <x:c r="B187" s="149"/>
      <x:c r="C187" s="268" t="s">
        <x:v>346</x:v>
      </x:c>
      <x:c r="D187" s="21"/>
      <x:c r="E187" s="172" t="str">
        <x:f>"(Note "&amp;B$336&amp;")"</x:f>
        <x:v>(Note A)</x:v>
      </x:c>
      <x:c r="F187" s="268" t="s">
        <x:v>842</x:v>
      </x:c>
      <x:c r="H187" s="1567">
        <x:f>+'5 - Cost Support 1'!G215</x:f>
        <x:v>23821845</x:v>
      </x:c>
    </x:row>
    <x:row r="188" spans="1:8">
      <x:c r="A188" s="281" t="s">
        <x:v>764</x:v>
      </x:c>
      <x:c r="B188" s="156"/>
      <x:c r="C188" s="178" t="s">
        <x:v>721</x:v>
      </x:c>
      <x:c r="D188" s="292"/>
      <x:c r="E188" s="161"/>
      <x:c r="F188" s="272" t="s">
        <x:v>954</x:v>
      </x:c>
      <x:c r="G188" s="292"/>
      <x:c r="H188" s="1581">
        <x:f>+'10 - Merger Costs'!C15</x:f>
        <x:v>0</x:v>
      </x:c>
    </x:row>
    <x:row r="189" spans="1:8">
      <x:c r="A189" s="281">
        <x:v>89</x:v>
      </x:c>
      <x:c r="B189" s="149"/>
      <x:c r="C189" s="285" t="s">
        <x:v>44</x:v>
      </x:c>
      <x:c r="D189" s="21"/>
      <x:c r="F189" s="278" t="str">
        <x:f>"(Line "&amp;87&amp;" - "&amp;A186&amp;" + "&amp;88&amp;" - "&amp;A188&amp;")"</x:f>
        <x:v>(Line 87 - 87a + 88 - 88a)</x:v>
      </x:c>
      <x:c r="H189" s="1487">
        <x:f>H185-H186+H187-H188</x:f>
        <x:v>38718780</x:v>
      </x:c>
    </x:row>
    <x:row r="190" spans="1:8">
      <x:c r="A190" s="281">
        <x:v>90</x:v>
      </x:c>
      <x:c r="B190" s="149"/>
      <x:c r="C190" s="556" t="s">
        <x:v>280</x:v>
      </x:c>
      <x:c r="D190" s="71"/>
      <x:c r="E190" s="148"/>
      <x:c r="F190" s="292" t="str">
        <x:f>"(Line "&amp;A$24&amp;")"</x:f>
        <x:v>(Line 5)</x:v>
      </x:c>
      <x:c r="G190" s="292"/>
      <x:c r="H190" s="621">
        <x:f>+H24</x:f>
        <x:v>0.11976146200406269</x:v>
      </x:c>
    </x:row>
    <x:row r="191" spans="1:8">
      <x:c r="A191" s="281">
        <x:v>91</x:v>
      </x:c>
      <x:c r="B191" s="149"/>
      <x:c r="C191" s="282" t="s">
        <x:v>347</x:v>
      </x:c>
      <x:c r="F191" s="280" t="str">
        <x:f>"(Line "&amp;A189&amp;" * "&amp;A190&amp;")"</x:f>
        <x:v>(Line 89 * 90)</x:v>
      </x:c>
      <x:c r="G191" s="1514"/>
      <x:c r="H191" s="1587">
        <x:f>+H189*H190</x:f>
        <x:v>4637017.6998136621</x:v>
      </x:c>
    </x:row>
    <x:row r="192" spans="1:8">
      <x:c r="A192" s="18"/>
      <x:c r="B192" s="156"/>
      <x:c r="C192" s="19"/>
      <x:c r="D192" s="264"/>
      <x:c r="F192" s="19"/>
      <x:c r="G192" s="1514"/>
      <x:c r="H192" s="603"/>
    </x:row>
    <x:row r="193" spans="1:8">
      <x:c r="A193" s="281">
        <x:v>92</x:v>
      </x:c>
      <x:c r="B193" s="156"/>
      <x:c r="C193" s="19" t="s">
        <x:v>348</x:v>
      </x:c>
      <x:c r="D193" s="264"/>
      <x:c r="E193" s="172" t="str">
        <x:f>"(Note "&amp;B$336&amp;")"</x:f>
        <x:v>(Note A)</x:v>
      </x:c>
      <x:c r="F193" s="19" t="s">
        <x:v>843</x:v>
      </x:c>
      <x:c r="H193" s="1580">
        <x:f>+'5 - Cost Support 1'!I216</x:f>
        <x:v>0</x:v>
      </x:c>
    </x:row>
    <x:row r="194" spans="1:8">
      <x:c r="A194" s="18">
        <x:v>93</x:v>
      </x:c>
      <x:c r="B194" s="156"/>
      <x:c r="C194" s="272" t="s">
        <x:v>349</x:v>
      </x:c>
      <x:c r="D194" s="292"/>
      <x:c r="E194" s="161" t="str">
        <x:f>"(Note "&amp;B$336&amp;")"</x:f>
        <x:v>(Note A)</x:v>
      </x:c>
      <x:c r="F194" s="272" t="s">
        <x:v>844</x:v>
      </x:c>
      <x:c r="G194" s="292"/>
      <x:c r="H194" s="1581">
        <x:f>+'5 - Cost Support 1'!I217</x:f>
        <x:v>0</x:v>
      </x:c>
    </x:row>
    <x:row r="195" spans="1:8">
      <x:c r="A195" s="18">
        <x:v>94</x:v>
      </x:c>
      <x:c r="B195" s="156"/>
      <x:c r="C195" s="19" t="s">
        <x:v>44</x:v>
      </x:c>
      <x:c r="D195" s="264"/>
      <x:c r="F195" s="280" t="str">
        <x:f>"(Line "&amp;A193&amp;" + "&amp;A194&amp;")"</x:f>
        <x:v>(Line 92 + 93)</x:v>
      </x:c>
      <x:c r="H195" s="1580">
        <x:f>+H194+H193</x:f>
        <x:v>0</x:v>
      </x:c>
    </x:row>
    <x:row r="196" spans="1:8">
      <x:c r="A196" s="281">
        <x:v>95</x:v>
      </x:c>
      <x:c r="B196" s="156"/>
      <x:c r="C196" s="556" t="s">
        <x:v>280</x:v>
      </x:c>
      <x:c r="D196" s="71"/>
      <x:c r="E196" s="148"/>
      <x:c r="F196" s="292" t="str">
        <x:f>"(Line "&amp;A$24&amp;")"</x:f>
        <x:v>(Line 5)</x:v>
      </x:c>
      <x:c r="G196" s="292"/>
      <x:c r="H196" s="621">
        <x:f>+H24</x:f>
        <x:v>0.11976146200406269</x:v>
      </x:c>
    </x:row>
    <x:row r="197" spans="1:8">
      <x:c r="A197" s="281">
        <x:v>96</x:v>
      </x:c>
      <x:c r="B197" s="156"/>
      <x:c r="C197" s="282" t="s">
        <x:v>350</x:v>
      </x:c>
      <x:c r="D197" s="264"/>
      <x:c r="F197" s="280" t="str">
        <x:f>"(Line "&amp;A195&amp;" * "&amp;A196&amp;")"</x:f>
        <x:v>(Line 94 * 95)</x:v>
      </x:c>
      <x:c r="G197" s="1514"/>
      <x:c r="H197" s="1588">
        <x:f>+H196*H195</x:f>
        <x:v>0</x:v>
      </x:c>
    </x:row>
    <x:row r="198" spans="1:8">
      <x:c r="A198" s="18"/>
      <x:c r="B198" s="156"/>
      <x:c r="C198" s="1361"/>
      <x:c r="D198" s="264"/>
      <x:c r="F198" s="19"/>
      <x:c r="G198" s="1514"/>
      <x:c r="H198" s="473"/>
    </x:row>
    <x:row r="199" spans="1:8">
      <x:c r="A199" s="166"/>
      <x:c r="B199" s="167"/>
      <x:c r="C199" s="19"/>
      <x:c r="D199" s="264"/>
      <x:c r="F199" s="19"/>
      <x:c r="G199" s="292"/>
      <x:c r="H199" s="157"/>
    </x:row>
    <x:row r="200" spans="1:8" s="75" customFormat="1" ht="16.5" thickBot="1">
      <x:c r="A200" s="281">
        <x:v>97</x:v>
      </x:c>
      <x:c r="B200" s="168" t="s">
        <x:v>351</x:v>
      </x:c>
      <x:c r="C200" s="168"/>
      <x:c r="D200" s="138"/>
      <x:c r="E200" s="142"/>
      <x:c r="F200" s="137" t="str">
        <x:f>"(Line "&amp;A183&amp;" + "&amp;A191&amp;" + "&amp;A197&amp;")"</x:f>
        <x:v>(Line 86 + 91 + 96)</x:v>
      </x:c>
      <x:c r="G200" s="1562"/>
      <x:c r="H200" s="1589">
        <x:f>+H183+H191+H197</x:f>
        <x:v>77232453.699813664</x:v>
      </x:c>
    </x:row>
    <x:row r="201" spans="1:8" ht="15.75" thickTop="1"/>
    <x:row r="202" spans="1:8">
      <x:c r="A202" s="600" t="s">
        <x:v>352</x:v>
      </x:c>
      <x:c r="B202" s="601"/>
      <x:c r="C202" s="602"/>
      <x:c r="D202" s="60"/>
      <x:c r="E202" s="485"/>
      <x:c r="F202" s="15"/>
      <x:c r="G202" s="15"/>
      <x:c r="H202" s="61"/>
    </x:row>
    <x:row r="203" spans="1:8">
      <x:c r="A203" s="154"/>
      <x:c r="B203" s="281"/>
      <x:c r="C203" s="277"/>
      <x:c r="D203" s="264"/>
      <x:c r="E203" s="63"/>
      <x:c r="F203" s="279"/>
      <x:c r="G203" s="288"/>
      <x:c r="H203" s="139"/>
    </x:row>
    <x:row r="204" spans="1:8">
      <x:c r="A204" s="18">
        <x:v>98</x:v>
      </x:c>
      <x:c r="B204" s="19" t="s">
        <x:v>353</x:v>
      </x:c>
      <x:c r="C204" s="169"/>
      <x:c r="E204" s="172"/>
      <x:c r="F204" s="261" t="s">
        <x:v>354</x:v>
      </x:c>
      <x:c r="H204" s="1590">
        <x:f>+'2 - Other Tax'!G33</x:f>
        <x:v>1088110.8029692867</x:v>
      </x:c>
    </x:row>
    <x:row r="205" spans="1:8">
      <x:c r="A205" s="132"/>
      <x:c r="B205" s="264"/>
      <x:c r="F205" s="282"/>
      <x:c r="G205" s="292"/>
      <x:c r="H205" s="1432"/>
    </x:row>
    <x:row r="206" spans="1:8" ht="15.75" thickBot="1">
      <x:c r="A206" s="18">
        <x:v>99</x:v>
      </x:c>
      <x:c r="B206" s="135" t="s">
        <x:v>355</x:v>
      </x:c>
      <x:c r="C206" s="135"/>
      <x:c r="D206" s="138"/>
      <x:c r="E206" s="142"/>
      <x:c r="F206" s="137" t="str">
        <x:f>"(Line "&amp;A204&amp;")"</x:f>
        <x:v>(Line 98)</x:v>
      </x:c>
      <x:c r="G206" s="1562"/>
      <x:c r="H206" s="1489">
        <x:f>+H204</x:f>
        <x:v>1088110.8029692867</x:v>
      </x:c>
    </x:row>
    <x:row r="207" spans="1:8" ht="15.75" thickTop="1">
      <x:c r="A207" s="1523"/>
    </x:row>
    <x:row r="208" spans="1:8">
      <x:c r="A208" s="600" t="s">
        <x:v>356</x:v>
      </x:c>
      <x:c r="B208" s="601"/>
      <x:c r="C208" s="602"/>
      <x:c r="D208" s="60"/>
      <x:c r="E208" s="408"/>
      <x:c r="F208" s="15"/>
      <x:c r="G208" s="15"/>
      <x:c r="H208" s="61"/>
    </x:row>
    <x:row r="209" spans="1:8">
      <x:c r="A209" s="282"/>
      <x:c r="B209" s="281"/>
      <x:c r="C209" s="277"/>
      <x:c r="D209" s="264"/>
      <x:c r="E209" s="63"/>
      <x:c r="F209" s="279"/>
      <x:c r="G209" s="288"/>
      <x:c r="H209" s="139"/>
    </x:row>
    <x:row r="210" spans="1:8">
      <x:c r="A210" s="18"/>
      <x:c r="B210" s="280" t="s">
        <x:v>2</x:v>
      </x:c>
      <x:c r="D210" s="21"/>
      <x:c r="E210" s="63"/>
      <x:c r="G210" s="278"/>
    </x:row>
    <x:row r="211" spans="1:8">
      <x:c r="A211" s="18">
        <x:v>100</x:v>
      </x:c>
      <x:c r="B211" s="280"/>
      <x:c r="C211" s="279" t="s">
        <x:v>2</x:v>
      </x:c>
      <x:c r="D211" s="21"/>
      <x:c r="E211" s="63"/>
      <x:c r="F211" s="280" t="s">
        <x:v>357</x:v>
      </x:c>
      <x:c r="G211" s="278"/>
      <x:c r="H211" s="1577">
        <x:f>64922167+1404409+474459</x:f>
        <x:v>66801035</x:v>
      </x:c>
    </x:row>
    <x:row r="212" spans="1:8">
      <x:c r="A212" s="18">
        <x:v>101</x:v>
      </x:c>
      <x:c r="B212" s="18"/>
      <x:c r="C212" s="170" t="s">
        <x:v>358</x:v>
      </x:c>
      <x:c r="D212" s="292"/>
      <x:c r="E212" s="486" t="s">
        <x:v>787</x:v>
      </x:c>
      <x:c r="F212" s="263" t="s">
        <x:v>359</x:v>
      </x:c>
      <x:c r="G212" s="292"/>
      <x:c r="H212" s="1591">
        <x:f>'8 - Securitization'!$E$12</x:f>
        <x:v>0</x:v>
      </x:c>
    </x:row>
    <x:row r="213" spans="1:8">
      <x:c r="A213" s="281">
        <x:v>102</x:v>
      </x:c>
      <x:c r="B213" s="281"/>
      <x:c r="C213" s="280" t="s">
        <x:v>2</x:v>
      </x:c>
      <x:c r="D213" s="21"/>
      <x:c r="F213" s="278" t="s">
        <x:v>360</x:v>
      </x:c>
      <x:c r="G213" s="278"/>
      <x:c r="H213" s="1592">
        <x:f>+H211-H212</x:f>
        <x:v>66801035</x:v>
      </x:c>
    </x:row>
    <x:row r="214" spans="1:8">
      <x:c r="A214" s="281"/>
      <x:c r="B214" s="281"/>
      <x:c r="C214" s="262"/>
      <x:c r="F214" s="264"/>
      <x:c r="G214" s="278"/>
      <x:c r="H214" s="1593"/>
    </x:row>
    <x:row r="215" spans="1:8">
      <x:c r="A215" s="281">
        <x:v>103</x:v>
      </x:c>
      <x:c r="B215" s="262" t="s">
        <x:v>361</x:v>
      </x:c>
      <x:c r="E215" s="63" t="s">
        <x:v>362</x:v>
      </x:c>
      <x:c r="F215" s="26" t="s">
        <x:v>363</x:v>
      </x:c>
      <x:c r="G215" s="278"/>
      <x:c r="H215" s="1594">
        <x:v>0</x:v>
      </x:c>
    </x:row>
    <x:row r="216" spans="1:8">
      <x:c r="A216" s="281"/>
      <x:c r="B216" s="281"/>
      <x:c r="C216" s="29"/>
      <x:c r="E216" s="63"/>
      <x:c r="F216" s="26"/>
      <x:c r="G216" s="278"/>
      <x:c r="H216" s="1593"/>
    </x:row>
    <x:row r="217" spans="1:8">
      <x:c r="A217" s="281"/>
      <x:c r="B217" s="29" t="s">
        <x:v>364</x:v>
      </x:c>
      <x:c r="E217" s="63"/>
      <x:c r="F217" s="26"/>
      <x:c r="G217" s="278"/>
      <x:c r="H217" s="1593"/>
    </x:row>
    <x:row r="218" spans="1:8">
      <x:c r="A218" s="281">
        <x:v>104</x:v>
      </x:c>
      <x:c r="B218" s="281"/>
      <x:c r="C218" s="262" t="s">
        <x:v>365</x:v>
      </x:c>
      <x:c r="D218" s="262"/>
      <x:c r="E218" s="172"/>
      <x:c r="F218" s="26" t="s">
        <x:v>366</x:v>
      </x:c>
      <x:c r="G218" s="278"/>
      <x:c r="H218" s="1500">
        <x:v>1819995693.6446161</x:v>
      </x:c>
    </x:row>
    <x:row r="219" spans="1:8">
      <x:c r="A219" s="18">
        <x:v>105</x:v>
      </x:c>
      <x:c r="B219" s="18"/>
      <x:c r="C219" s="26" t="s">
        <x:v>367</x:v>
      </x:c>
      <x:c r="D219" s="26"/>
      <x:c r="E219" s="63" t="s">
        <x:v>182</x:v>
      </x:c>
      <x:c r="F219" s="288" t="str">
        <x:f>"(Line "&amp;A231&amp;")"</x:f>
        <x:v>(Line 114)</x:v>
      </x:c>
      <x:c r="G219" s="278"/>
      <x:c r="H219" s="1568">
        <x:f>-H231</x:f>
        <x:v>0</x:v>
      </x:c>
    </x:row>
    <x:row r="220" spans="1:8">
      <x:c r="A220" s="281">
        <x:v>106</x:v>
      </x:c>
      <x:c r="B220" s="18"/>
      <x:c r="C220" s="278" t="s">
        <x:v>368</x:v>
      </x:c>
      <x:c r="D220" s="278"/>
      <x:c r="E220" s="63" t="s">
        <x:v>182</x:v>
      </x:c>
      <x:c r="F220" s="278" t="s">
        <x:v>369</x:v>
      </x:c>
      <x:c r="G220" s="278"/>
      <x:c r="H220" s="1577"/>
    </x:row>
    <x:row r="221" spans="1:8">
      <x:c r="A221" s="1523" t="s">
        <x:v>1088</x:v>
      </x:c>
      <x:c r="B221" s="1523"/>
      <x:c r="C221" s="258" t="s">
        <x:v>1089</x:v>
      </x:c>
      <x:c r="D221" s="258"/>
      <x:c r="E221" s="259" t="s">
        <x:v>182</x:v>
      </x:c>
      <x:c r="F221" s="258" t="s">
        <x:v>1090</x:v>
      </x:c>
      <x:c r="G221" s="292"/>
      <x:c r="H221" s="1595"/>
    </x:row>
    <x:row r="222" spans="1:8">
      <x:c r="A222" s="281">
        <x:v>107</x:v>
      </x:c>
      <x:c r="B222" s="18"/>
      <x:c r="C222" s="278" t="s">
        <x:v>364</x:v>
      </x:c>
      <x:c r="D222" s="278"/>
      <x:c r="E222" s="172" t="s">
        <x:v>1117</x:v>
      </x:c>
      <x:c r="F222" s="280" t="s">
        <x:v>1091</x:v>
      </x:c>
      <x:c r="G222" s="1512"/>
      <x:c r="H222" s="1593">
        <x:f>SUM(H218:H221)</x:f>
        <x:v>1819995693.6446161</x:v>
      </x:c>
    </x:row>
    <x:row r="223" spans="1:8">
      <x:c r="A223" s="281"/>
      <x:c r="B223" s="281"/>
      <x:c r="C223" s="29"/>
      <x:c r="E223" s="63"/>
      <x:c r="F223" s="262"/>
      <x:c r="G223" s="288"/>
      <x:c r="H223" s="1593"/>
    </x:row>
    <x:row r="224" spans="1:8">
      <x:c r="A224" s="281"/>
      <x:c r="B224" s="29" t="s">
        <x:v>3</x:v>
      </x:c>
      <x:c r="E224" s="63"/>
      <x:c r="F224" s="262"/>
      <x:c r="G224" s="288"/>
      <x:c r="H224" s="1593"/>
    </x:row>
    <x:row r="225" spans="1:8">
      <x:c r="A225" s="281">
        <x:v>108</x:v>
      </x:c>
      <x:c r="B225" s="281"/>
      <x:c r="C225" s="29" t="s">
        <x:v>370</x:v>
      </x:c>
      <x:c r="E225" s="172"/>
      <x:c r="F225" s="29" t="s">
        <x:v>371</x:v>
      </x:c>
      <x:c r="G225" s="288"/>
      <x:c r="H225" s="1500">
        <x:v>1805842307.6923077</x:v>
      </x:c>
    </x:row>
    <x:row r="226" spans="1:8">
      <x:c r="A226" s="18">
        <x:v>109</x:v>
      </x:c>
      <x:c r="B226" s="281"/>
      <x:c r="C226" s="29" t="s">
        <x:v>372</x:v>
      </x:c>
      <x:c r="E226" s="63" t="str">
        <x:f>+E220</x:f>
        <x:v>enter negative</x:v>
      </x:c>
      <x:c r="F226" s="277" t="s">
        <x:v>373</x:v>
      </x:c>
      <x:c r="G226" s="288"/>
      <x:c r="H226" s="1500">
        <x:v>-2179092.3876923067</x:v>
      </x:c>
    </x:row>
    <x:row r="227" spans="1:8">
      <x:c r="A227" s="18">
        <x:v>110</x:v>
      </x:c>
      <x:c r="B227" s="281"/>
      <x:c r="C227" s="29" t="s">
        <x:v>374</x:v>
      </x:c>
      <x:c r="E227" s="1523" t="s">
        <x:v>375</x:v>
      </x:c>
      <x:c r="F227" s="265" t="s">
        <x:v>376</x:v>
      </x:c>
      <x:c r="G227" s="288"/>
      <x:c r="H227" s="1500">
        <x:v>0</x:v>
      </x:c>
    </x:row>
    <x:row r="228" spans="1:8">
      <x:c r="A228" s="18">
        <x:v>111</x:v>
      </x:c>
      <x:c r="B228" s="18"/>
      <x:c r="C228" s="277" t="s">
        <x:v>377</x:v>
      </x:c>
      <x:c r="D228" s="264"/>
      <x:c r="E228" s="63" t="str">
        <x:f>IF(H228&gt;0,"enter positive","enter negative")</x:f>
        <x:v>enter positive</x:v>
      </x:c>
      <x:c r="F228" s="280" t="str">
        <x:f>"Attachment 1B - ADIT EOY, Line "&amp;'1B - ADIT EOY'!B22&amp;""</x:f>
        <x:v>Attachment 1B - ADIT EOY, Line 7</x:v>
      </x:c>
      <x:c r="G228" s="288"/>
      <x:c r="H228" s="1568">
        <x:f>-'1B - ADIT EOY'!E22</x:f>
        <x:v>607893.87123392243</x:v>
      </x:c>
    </x:row>
    <x:row r="229" spans="1:8">
      <x:c r="A229" s="18">
        <x:v>112</x:v>
      </x:c>
      <x:c r="B229" s="18"/>
      <x:c r="C229" s="261" t="s">
        <x:v>378</x:v>
      </x:c>
      <x:c r="D229" s="171" t="s">
        <x:v>787</x:v>
      </x:c>
      <x:c r="E229" s="259" t="s">
        <x:v>182</x:v>
      </x:c>
      <x:c r="F229" s="263" t="str">
        <x:f>+F212</x:f>
        <x:v>Attachment 8</x:v>
      </x:c>
      <x:c r="G229" s="292"/>
      <x:c r="H229" s="1500">
        <x:f>'8 - Securitization'!$E$16</x:f>
        <x:v>0</x:v>
      </x:c>
    </x:row>
    <x:row r="230" spans="1:8">
      <x:c r="A230" s="18">
        <x:v>113</x:v>
      </x:c>
      <x:c r="B230" s="18"/>
      <x:c r="C230" s="37" t="s">
        <x:v>379</x:v>
      </x:c>
      <x:c r="D230" s="36"/>
      <x:c r="E230" s="172" t="s">
        <x:v>985</x:v>
      </x:c>
      <x:c r="F230" s="278" t="str">
        <x:f>"(Sum Lines "&amp;A225&amp;" to "&amp;A229&amp;")"</x:f>
        <x:v>(Sum Lines 108 to 112)</x:v>
      </x:c>
      <x:c r="G230" s="288"/>
      <x:c r="H230" s="1578">
        <x:f>SUM(H225:H229)</x:f>
        <x:v>1804271109.1758494</x:v>
      </x:c>
    </x:row>
    <x:row r="231" spans="1:8">
      <x:c r="A231" s="281">
        <x:v>114</x:v>
      </x:c>
      <x:c r="B231" s="281"/>
      <x:c r="C231" s="29" t="s">
        <x:v>380</x:v>
      </x:c>
      <x:c r="E231" s="172" t="s">
        <x:v>1086</x:v>
      </x:c>
      <x:c r="F231" s="277" t="s">
        <x:v>381</x:v>
      </x:c>
      <x:c r="G231" s="288"/>
      <x:c r="H231" s="1500">
        <x:v>0</x:v>
      </x:c>
    </x:row>
    <x:row r="232" spans="1:8">
      <x:c r="A232" s="281">
        <x:v>115</x:v>
      </x:c>
      <x:c r="B232" s="281"/>
      <x:c r="C232" s="29" t="s">
        <x:v>364</x:v>
      </x:c>
      <x:c r="F232" s="284" t="str">
        <x:f>"(Line "&amp;A222&amp;")"</x:f>
        <x:v>(Line 107)</x:v>
      </x:c>
      <x:c r="G232" s="292"/>
      <x:c r="H232" s="1592">
        <x:f>H222</x:f>
        <x:v>1819995693.6446161</x:v>
      </x:c>
    </x:row>
    <x:row r="233" spans="1:8">
      <x:c r="A233" s="281">
        <x:v>116</x:v>
      </x:c>
      <x:c r="B233" s="281"/>
      <x:c r="C233" s="37" t="s">
        <x:v>382</x:v>
      </x:c>
      <x:c r="D233" s="39"/>
      <x:c r="E233" s="141"/>
      <x:c r="F233" s="280" t="str">
        <x:f>"(Sum Lines "&amp;A230&amp;" to "&amp;A232&amp;")"</x:f>
        <x:v>(Sum Lines 113 to 115)</x:v>
      </x:c>
      <x:c r="G233" s="278"/>
      <x:c r="H233" s="1579">
        <x:f>H232+H231+H230</x:f>
        <x:v>3624266802.8204656</x:v>
      </x:c>
    </x:row>
    <x:row r="234" spans="1:8">
      <x:c r="A234" s="281"/>
      <x:c r="B234" s="281"/>
      <x:c r="C234" s="29"/>
      <x:c r="G234" s="278"/>
      <x:c r="H234" s="63"/>
    </x:row>
    <x:row r="235" spans="1:8">
      <x:c r="A235" s="18">
        <x:v>117</x:v>
      </x:c>
      <x:c r="B235" s="281"/>
      <x:c r="C235" s="285" t="s">
        <x:v>383</x:v>
      </x:c>
      <x:c r="D235" s="265" t="s">
        <x:v>379</x:v>
      </x:c>
      <x:c r="E235" s="569" t="s">
        <x:v>1092</x:v>
      </x:c>
      <x:c r="F235" s="143" t="str">
        <x:f>"(Line "&amp;A225&amp;" / ("&amp;A225&amp;"+"&amp;A231&amp;"+"&amp;A232&amp;"))"</x:f>
        <x:v>(Line 108 / (108+114+115))</x:v>
      </x:c>
      <x:c r="G235" s="177"/>
      <x:c r="H235" s="622">
        <x:f>IF(H233&gt;0,H225/(H225+H231+H232),0)</x:f>
        <x:v>0.4980482600233257</x:v>
      </x:c>
    </x:row>
    <x:row r="236" spans="1:8">
      <x:c r="A236" s="18">
        <x:v>118</x:v>
      </x:c>
      <x:c r="B236" s="281"/>
      <x:c r="C236" s="285" t="s">
        <x:v>384</x:v>
      </x:c>
      <x:c r="D236" s="29" t="s">
        <x:v>380</x:v>
      </x:c>
      <x:c r="E236" s="569" t="s">
        <x:v>1092</x:v>
      </x:c>
      <x:c r="F236" s="143" t="str">
        <x:f>"(Line "&amp;A231&amp;" / ("&amp;A225&amp;"+"&amp;A231&amp;"+"&amp;A232&amp;"))"</x:f>
        <x:v>(Line 114 / (108+114+115))</x:v>
      </x:c>
      <x:c r="G236" s="177"/>
      <x:c r="H236" s="622">
        <x:f>IF(H233&gt;0,H231/(H225+H231+H232),0)</x:f>
        <x:v>0</x:v>
      </x:c>
    </x:row>
    <x:row r="237" spans="1:8">
      <x:c r="A237" s="18">
        <x:v>119</x:v>
      </x:c>
      <x:c r="B237" s="281"/>
      <x:c r="C237" s="285" t="s">
        <x:v>385</x:v>
      </x:c>
      <x:c r="D237" s="29" t="s">
        <x:v>364</x:v>
      </x:c>
      <x:c r="E237" s="569" t="s">
        <x:v>1092</x:v>
      </x:c>
      <x:c r="F237" s="143" t="str">
        <x:f>"(Line "&amp;A232&amp;" / ("&amp;A225&amp;"+"&amp;A231&amp;"+"&amp;A232&amp;"))"</x:f>
        <x:v>(Line 115 / (108+114+115))</x:v>
      </x:c>
      <x:c r="G237" s="177"/>
      <x:c r="H237" s="622">
        <x:f>IF(H233&gt;0,H232/(H225+H231+H232),0)</x:f>
        <x:v>0.5019517399766743</x:v>
      </x:c>
    </x:row>
    <x:row r="238" spans="1:8">
      <x:c r="A238" s="18"/>
      <x:c r="B238" s="281"/>
      <x:c r="C238" s="28"/>
      <x:c r="F238" s="262"/>
      <x:c r="G238" s="278"/>
      <x:c r="H238" s="623"/>
    </x:row>
    <x:row r="239" spans="1:8">
      <x:c r="A239" s="18">
        <x:v>120</x:v>
      </x:c>
      <x:c r="B239" s="281"/>
      <x:c r="C239" s="28" t="s">
        <x:v>386</x:v>
      </x:c>
      <x:c r="D239" s="265" t="s">
        <x:v>379</x:v>
      </x:c>
      <x:c r="E239" s="240"/>
      <x:c r="F239" s="280" t="str">
        <x:f>"(Line "&amp;A213&amp;" / "&amp;A230&amp;")"</x:f>
        <x:v>(Line 102 / 113)</x:v>
      </x:c>
      <x:c r="G239" s="278"/>
      <x:c r="H239" s="1369">
        <x:f>IF(H230&gt;0,H213/H230,0)</x:f>
        <x:v>3.7023834533665624E-2</x:v>
      </x:c>
    </x:row>
    <x:row r="240" spans="1:8">
      <x:c r="A240" s="18">
        <x:v>121</x:v>
      </x:c>
      <x:c r="B240" s="281"/>
      <x:c r="C240" s="28" t="s">
        <x:v>387</x:v>
      </x:c>
      <x:c r="D240" s="29" t="s">
        <x:v>380</x:v>
      </x:c>
      <x:c r="F240" s="280" t="str">
        <x:f>"(Line "&amp;A215&amp;" / "&amp;A231&amp;")"</x:f>
        <x:v>(Line 103 / 114)</x:v>
      </x:c>
      <x:c r="G240" s="278"/>
      <x:c r="H240" s="624">
        <x:f>IF(H231&gt;0,H215/H231,0)</x:f>
        <x:v>0</x:v>
      </x:c>
    </x:row>
    <x:row r="241" spans="1:8">
      <x:c r="A241" s="18">
        <x:v>122</x:v>
      </x:c>
      <x:c r="B241" s="281"/>
      <x:c r="C241" s="28" t="s">
        <x:v>388</x:v>
      </x:c>
      <x:c r="D241" s="29" t="s">
        <x:v>364</x:v>
      </x:c>
      <x:c r="E241" s="172" t="str">
        <x:f>"(Note "&amp;B$349&amp;")"</x:f>
        <x:v>(Note J)</x:v>
      </x:c>
      <x:c r="F241" s="26" t="s">
        <x:v>389</x:v>
      </x:c>
      <x:c r="G241" s="278"/>
      <x:c r="H241" s="625">
        <x:v>0.105</x:v>
      </x:c>
    </x:row>
    <x:row r="242" spans="1:8">
      <x:c r="A242" s="18"/>
      <x:c r="B242" s="281"/>
      <x:c r="C242" s="28"/>
      <x:c r="F242" s="262"/>
      <x:c r="G242" s="278"/>
      <x:c r="H242" s="624"/>
    </x:row>
    <x:row r="243" spans="1:8">
      <x:c r="A243" s="18">
        <x:v>123</x:v>
      </x:c>
      <x:c r="B243" s="281"/>
      <x:c r="C243" s="285" t="s">
        <x:v>390</x:v>
      </x:c>
      <x:c r="D243" s="265" t="s">
        <x:v>391</x:v>
      </x:c>
      <x:c r="F243" s="280" t="str">
        <x:f>"(Line "&amp;A235&amp;" * "&amp;A239&amp;")"</x:f>
        <x:v>(Line 117 * 120)</x:v>
      </x:c>
      <x:c r="G243" s="1513"/>
      <x:c r="H243" s="624">
        <x:f>H239*H235</x:f>
        <x:v>1.8439656368883683E-2</x:v>
      </x:c>
    </x:row>
    <x:row r="244" spans="1:8">
      <x:c r="A244" s="18">
        <x:v>124</x:v>
      </x:c>
      <x:c r="B244" s="281"/>
      <x:c r="C244" s="285" t="s">
        <x:v>392</x:v>
      </x:c>
      <x:c r="D244" s="29" t="s">
        <x:v>380</x:v>
      </x:c>
      <x:c r="F244" s="280" t="str">
        <x:f>"(Line "&amp;A236&amp;" * "&amp;A240&amp;")"</x:f>
        <x:v>(Line 118 * 121)</x:v>
      </x:c>
      <x:c r="G244" s="1518"/>
      <x:c r="H244" s="624">
        <x:f>H240*H236</x:f>
        <x:v>0</x:v>
      </x:c>
    </x:row>
    <x:row r="245" spans="1:8">
      <x:c r="A245" s="18">
        <x:v>125</x:v>
      </x:c>
      <x:c r="B245" s="72"/>
      <x:c r="C245" s="286" t="s">
        <x:v>393</x:v>
      </x:c>
      <x:c r="D245" s="287" t="s">
        <x:v>364</x:v>
      </x:c>
      <x:c r="E245" s="148"/>
      <x:c r="F245" s="284" t="str">
        <x:f>"(Line "&amp;A237&amp;" * "&amp;A241&amp;")"</x:f>
        <x:v>(Line 119 * 122)</x:v>
      </x:c>
      <x:c r="G245" s="292"/>
      <x:c r="H245" s="626">
        <x:f>H241*H237</x:f>
        <x:v>5.2704932697550798E-2</x:v>
      </x:c>
    </x:row>
    <x:row r="246" spans="1:8" s="75" customFormat="1" ht="15.75">
      <x:c r="A246" s="281">
        <x:v>126</x:v>
      </x:c>
      <x:c r="B246" s="153" t="s">
        <x:v>394</x:v>
      </x:c>
      <x:c r="C246" s="153"/>
      <x:c r="D246" s="21"/>
      <x:c r="E246" s="1523"/>
      <x:c r="F246" s="280" t="str">
        <x:f>"(Sum Lines "&amp;A243&amp;" to "&amp;A245&amp;")"</x:f>
        <x:v>(Sum Lines 123 to 125)</x:v>
      </x:c>
      <x:c r="G246" s="1513"/>
      <x:c r="H246" s="624">
        <x:f>SUM(H243:H245)</x:f>
        <x:v>7.1144589066434477E-2</x:v>
      </x:c>
    </x:row>
    <x:row r="247" spans="1:8" s="75" customFormat="1" ht="15.75">
      <x:c r="A247" s="281"/>
      <x:c r="B247" s="281"/>
      <x:c r="C247" s="153"/>
      <x:c r="D247" s="21"/>
      <x:c r="E247" s="1523"/>
      <x:c r="F247" s="280"/>
      <x:c r="G247" s="292"/>
      <x:c r="H247" s="46"/>
    </x:row>
    <x:row r="248" spans="1:8" ht="15.75" thickBot="1">
      <x:c r="A248" s="281">
        <x:v>127</x:v>
      </x:c>
      <x:c r="B248" s="173" t="s">
        <x:v>395</x:v>
      </x:c>
      <x:c r="C248" s="57"/>
      <x:c r="D248" s="138"/>
      <x:c r="E248" s="165"/>
      <x:c r="F248" s="137" t="str">
        <x:f>"(Line "&amp;A137&amp;" * "&amp;A246&amp;")"</x:f>
        <x:v>(Line 59 * 126)</x:v>
      </x:c>
      <x:c r="G248" s="1562"/>
      <x:c r="H248" s="1596">
        <x:f>+H137*H246</x:f>
        <x:v>95499713.838722959</x:v>
      </x:c>
    </x:row>
    <x:row r="249" spans="1:8" ht="15.75" thickTop="1">
      <x:c r="A249" s="281"/>
      <x:c r="B249" s="281"/>
      <x:c r="C249" s="29"/>
      <x:c r="F249" s="262"/>
      <x:c r="G249" s="278"/>
      <x:c r="H249" s="46"/>
    </x:row>
    <x:row r="250" spans="1:8">
      <x:c r="A250" s="600" t="s">
        <x:v>396</x:v>
      </x:c>
      <x:c r="B250" s="601"/>
      <x:c r="C250" s="602"/>
      <x:c r="D250" s="60"/>
      <x:c r="E250" s="485"/>
      <x:c r="F250" s="15"/>
      <x:c r="G250" s="15"/>
      <x:c r="H250" s="61"/>
    </x:row>
    <x:row r="251" spans="1:8">
      <x:c r="A251" s="19"/>
      <x:c r="B251" s="281"/>
      <x:c r="C251" s="277"/>
      <x:c r="D251" s="264"/>
      <x:c r="E251" s="63"/>
      <x:c r="F251" s="279"/>
      <x:c r="G251" s="288"/>
      <x:c r="H251" s="139"/>
    </x:row>
    <x:row r="252" spans="1:8">
      <x:c r="A252" s="281" t="s">
        <x:v>86</x:v>
      </x:c>
      <x:c r="B252" s="174" t="s">
        <x:v>87</x:v>
      </x:c>
      <x:c r="E252" s="63"/>
      <x:c r="F252" s="262"/>
      <x:c r="G252" s="1519"/>
      <x:c r="H252" s="279"/>
    </x:row>
    <x:row r="253" spans="1:8">
      <x:c r="A253" s="281">
        <x:v>128</x:v>
      </x:c>
      <x:c r="B253" s="281"/>
      <x:c r="C253" s="279" t="s">
        <x:v>176</x:v>
      </x:c>
      <x:c r="E253" s="172" t="str">
        <x:f>"(Note "&amp;B347&amp;")"</x:f>
        <x:v>(Note I)</x:v>
      </x:c>
      <x:c r="F253" s="279"/>
      <x:c r="G253" s="1512"/>
      <x:c r="H253" s="1237">
        <x:v>0.21</x:v>
      </x:c>
    </x:row>
    <x:row r="254" spans="1:8">
      <x:c r="A254" s="281">
        <x:v>129</x:v>
      </x:c>
      <x:c r="B254" s="281"/>
      <x:c r="C254" s="274" t="s">
        <x:v>177</x:v>
      </x:c>
      <x:c r="D254" s="275"/>
      <x:c r="E254" s="172" t="str">
        <x:f>"(Note "&amp;B$347&amp;")"</x:f>
        <x:v>(Note I)</x:v>
      </x:c>
      <x:c r="F254" s="279"/>
      <x:c r="G254" s="1512"/>
      <x:c r="H254" s="604">
        <x:f>'5 - Cost Support 1'!F65</x:f>
        <x:v>0.09</x:v>
      </x:c>
    </x:row>
    <x:row r="255" spans="1:8">
      <x:c r="A255" s="281">
        <x:v>130</x:v>
      </x:c>
      <x:c r="B255" s="281"/>
      <x:c r="C255" s="274" t="s">
        <x:v>456</x:v>
      </x:c>
      <x:c r="D255" s="274" t="s">
        <x:v>1536</x:v>
      </x:c>
      <x:c r="F255" s="264" t="s">
        <x:v>1603</x:v>
      </x:c>
      <x:c r="G255" s="1512"/>
      <x:c r="H255" s="604">
        <x:v>0</x:v>
      </x:c>
    </x:row>
    <x:row r="256" spans="1:8">
      <x:c r="A256" s="281">
        <x:v>131</x:v>
      </x:c>
      <x:c r="B256" s="281"/>
      <x:c r="C256" s="274" t="s">
        <x:v>178</x:v>
      </x:c>
      <x:c r="D256" s="66" t="s">
        <x:v>1537</x:v>
      </x:c>
      <x:c r="F256" s="279"/>
      <x:c r="G256" s="1512"/>
      <x:c r="H256" s="68">
        <x:f>IF(H253&gt;0,1-(((1-H254)*(1-H253))/(1-H254*H253*H255)),0)</x:f>
        <x:v>0.28109999999999991</x:v>
      </x:c>
    </x:row>
    <x:row r="257" spans="1:8">
      <x:c r="A257" s="18" t="s">
        <x:v>1119</x:v>
      </x:c>
      <x:c r="B257" s="281"/>
      <x:c r="C257" s="274" t="s">
        <x:v>180</x:v>
      </x:c>
      <x:c r="D257" s="275"/>
      <x:c r="F257" s="279"/>
      <x:c r="G257" s="1512"/>
      <x:c r="H257" s="471">
        <x:f>+H256/(1-H256)</x:f>
        <x:v>0.39101404924189714</x:v>
      </x:c>
    </x:row>
    <x:row r="258" spans="1:8">
      <x:c r="A258" s="18" t="s">
        <x:v>1120</x:v>
      </x:c>
      <x:c r="B258" s="281"/>
      <x:c r="C258" s="274" t="s">
        <x:v>1121</x:v>
      </x:c>
      <x:c r="D258" s="275" t="s">
        <x:v>1122</x:v>
      </x:c>
      <x:c r="F258" s="279"/>
      <x:c r="G258" s="1512"/>
      <x:c r="H258" s="276">
        <x:f>1*1/(1-H256)</x:f>
        <x:v>1.3910140492418972</x:v>
      </x:c>
    </x:row>
    <x:row r="259" spans="1:8">
      <x:c r="A259" s="18"/>
      <x:c r="B259" s="281"/>
      <x:c r="E259" s="67"/>
      <x:c r="F259" s="66"/>
      <x:c r="G259" s="1519"/>
      <x:c r="H259" s="68"/>
    </x:row>
    <x:row r="260" spans="1:8">
      <x:c r="A260" s="18"/>
      <x:c r="B260" s="174" t="s">
        <x:v>181</x:v>
      </x:c>
      <x:c r="C260" s="29"/>
      <x:c r="E260" s="172" t="str">
        <x:f>"(Note "&amp;B$364&amp;")"</x:f>
        <x:v>(Note U)</x:v>
      </x:c>
      <x:c r="F260" s="262"/>
      <x:c r="G260" s="1519"/>
      <x:c r="H260" s="175"/>
    </x:row>
    <x:row r="261" spans="1:8">
      <x:c r="A261" s="18">
        <x:v>133</x:v>
      </x:c>
      <x:c r="B261" s="281"/>
      <x:c r="C261" s="277" t="s">
        <x:v>1124</x:v>
      </x:c>
      <x:c r="E261" s="63" t="s">
        <x:v>182</x:v>
      </x:c>
      <x:c r="F261" s="282" t="s">
        <x:v>1123</x:v>
      </x:c>
      <x:c r="G261" s="1519"/>
      <x:c r="H261" s="1597">
        <x:f>-+'1B - ADIT EOY'!E315</x:f>
        <x:v>-94907.628338310504</x:v>
      </x:c>
    </x:row>
    <x:row r="262" spans="1:8">
      <x:c r="A262" s="18">
        <x:v>134</x:v>
      </x:c>
      <x:c r="B262" s="281"/>
      <x:c r="C262" s="273" t="s">
        <x:v>1144</x:v>
      </x:c>
      <x:c r="D262" s="283"/>
      <x:c r="E262" s="148"/>
      <x:c r="F262" s="284" t="str">
        <x:f>"(Line "&amp;A258&amp;")"</x:f>
        <x:v>(Line 132b)</x:v>
      </x:c>
      <x:c r="G262" s="292"/>
      <x:c r="H262" s="301">
        <x:f>+H258</x:f>
        <x:v>1.3910140492418972</x:v>
      </x:c>
    </x:row>
    <x:row r="263" spans="1:8">
      <x:c r="A263" s="18">
        <x:v>135</x:v>
      </x:c>
      <x:c r="B263" s="281"/>
      <x:c r="C263" s="176" t="s">
        <x:v>183</x:v>
      </x:c>
      <x:c r="D263" s="36"/>
      <x:c r="E263" s="172"/>
      <x:c r="F263" s="280" t="str">
        <x:f>"(Line "&amp;A261&amp;" * "&amp;A262&amp;")"</x:f>
        <x:v>(Line 133 * 134)</x:v>
      </x:c>
      <x:c r="G263" s="1514"/>
      <x:c r="H263" s="1578">
        <x:f>+H261*H262</x:f>
        <x:v>-132017.84439881833</x:v>
      </x:c>
    </x:row>
    <x:row r="264" spans="1:8">
      <x:c r="A264" s="18"/>
      <x:c r="B264" s="281"/>
      <x:c r="C264" s="285"/>
      <x:c r="D264" s="288"/>
      <x:c r="E264" s="172"/>
      <x:c r="F264" s="279"/>
      <x:c r="G264" s="1514"/>
      <x:c r="H264" s="278"/>
    </x:row>
    <x:row r="265" spans="1:8">
      <x:c r="A265" s="18"/>
      <x:c r="B265" s="282" t="s">
        <x:v>977</x:v>
      </x:c>
      <x:c r="C265" s="285"/>
      <x:c r="D265" s="288"/>
      <x:c r="E265" s="484"/>
      <x:c r="F265" s="280"/>
      <x:c r="G265" s="1514"/>
      <x:c r="H265" s="294"/>
    </x:row>
    <x:row r="266" spans="1:8">
      <x:c r="A266" s="18" t="s">
        <x:v>978</x:v>
      </x:c>
      <x:c r="B266" s="282"/>
      <x:c r="C266" s="285" t="s">
        <x:v>1125</x:v>
      </x:c>
      <x:c r="D266" s="288"/>
      <x:c r="E266" s="172" t="str">
        <x:f>"(Note "&amp;B$363&amp;")"</x:f>
        <x:v>(Note T)</x:v>
      </x:c>
      <x:c r="F266" s="280" t="str">
        <x:f>"Attachment 5, Line "&amp;'5 - Cost Support 1'!A230&amp;""</x:f>
        <x:v>Attachment 5, Line 136a</x:v>
      </x:c>
      <x:c r="G266" s="1514"/>
      <x:c r="H266" s="1597">
        <x:f>+'5 - Cost Support 1'!L230</x:f>
        <x:v>146454.78659999996</x:v>
      </x:c>
    </x:row>
    <x:row r="267" spans="1:8">
      <x:c r="A267" s="18" t="s">
        <x:v>979</x:v>
      </x:c>
      <x:c r="B267" s="282"/>
      <x:c r="C267" s="285" t="s">
        <x:v>1126</x:v>
      </x:c>
      <x:c r="D267" s="288"/>
      <x:c r="E267" s="172" t="str">
        <x:f>"(Note "&amp;B$363&amp;")"</x:f>
        <x:v>(Note T)</x:v>
      </x:c>
      <x:c r="F267" s="280" t="str">
        <x:f>"Attachment 5, Line "&amp;'5 - Cost Support 1'!A232&amp;""</x:f>
        <x:v>Attachment 5, Line 136b</x:v>
      </x:c>
      <x:c r="G267" s="1514"/>
      <x:c r="H267" s="1597">
        <x:f>+'5 - Cost Support 1'!L232</x:f>
        <x:v>-1374677</x:v>
      </x:c>
    </x:row>
    <x:row r="268" spans="1:8">
      <x:c r="A268" s="18" t="s">
        <x:v>980</x:v>
      </x:c>
      <x:c r="B268" s="282"/>
      <x:c r="C268" s="285" t="s">
        <x:v>1128</x:v>
      </x:c>
      <x:c r="D268" s="288"/>
      <x:c r="E268" s="172" t="str">
        <x:f>"(Note "&amp;B$363&amp;")"</x:f>
        <x:v>(Note T)</x:v>
      </x:c>
      <x:c r="F268" s="280" t="str">
        <x:f>"Attachment 5, Line "&amp;'5 - Cost Support 1'!A233&amp;""</x:f>
        <x:v>Attachment 5, Line 136c</x:v>
      </x:c>
      <x:c r="G268" s="1514"/>
      <x:c r="H268" s="1597">
        <x:f>+'5 - Cost Support 1'!L233</x:f>
        <x:v>0</x:v>
      </x:c>
    </x:row>
    <x:row r="269" spans="1:8">
      <x:c r="A269" s="18" t="s">
        <x:v>1127</x:v>
      </x:c>
      <x:c r="B269" s="282"/>
      <x:c r="C269" s="286" t="s">
        <x:v>1130</x:v>
      </x:c>
      <x:c r="D269" s="292"/>
      <x:c r="E269" s="161" t="str">
        <x:f>"(Note "&amp;B$363&amp;")"</x:f>
        <x:v>(Note T)</x:v>
      </x:c>
      <x:c r="F269" s="284" t="str">
        <x:f>"Attachment 5, Line "&amp;'5 - Cost Support 1'!A234&amp;""</x:f>
        <x:v>Attachment 5, Line 136d</x:v>
      </x:c>
      <x:c r="G269" s="292"/>
      <x:c r="H269" s="1598">
        <x:f>+'5 - Cost Support 1'!L234</x:f>
        <x:v>0</x:v>
      </x:c>
    </x:row>
    <x:row r="270" spans="1:8">
      <x:c r="A270" s="18" t="s">
        <x:v>1129</x:v>
      </x:c>
      <x:c r="B270" s="282"/>
      <x:c r="C270" s="285" t="s">
        <x:v>1132</x:v>
      </x:c>
      <x:c r="D270" s="288"/>
      <x:c r="E270" s="172"/>
      <x:c r="F270" s="280" t="str">
        <x:f>"(Line "&amp;A266&amp;" + "&amp;A267&amp;" + "&amp;A268&amp;" + "&amp;A269&amp;")"</x:f>
        <x:v>(Line 136a + 136b + 136c + 136d)</x:v>
      </x:c>
      <x:c r="G270" s="1514"/>
      <x:c r="H270" s="1599">
        <x:f>H266+H267+H268+H269</x:f>
        <x:v>-1228222.2134</x:v>
      </x:c>
    </x:row>
    <x:row r="271" spans="1:8">
      <x:c r="A271" s="18" t="s">
        <x:v>1131</x:v>
      </x:c>
      <x:c r="B271" s="281"/>
      <x:c r="C271" s="273" t="s">
        <x:v>1604</x:v>
      </x:c>
      <x:c r="D271" s="292"/>
      <x:c r="E271" s="487"/>
      <x:c r="F271" s="284" t="str">
        <x:f>"(Line "&amp;A258&amp;")"</x:f>
        <x:v>(Line 132b)</x:v>
      </x:c>
      <x:c r="G271" s="292"/>
      <x:c r="H271" s="296">
        <x:f>+H258</x:f>
        <x:v>1.3910140492418972</x:v>
      </x:c>
    </x:row>
    <x:row r="272" spans="1:8">
      <x:c r="A272" s="18" t="s">
        <x:v>1133</x:v>
      </x:c>
      <x:c r="B272" s="281"/>
      <x:c r="C272" s="285" t="s">
        <x:v>977</x:v>
      </x:c>
      <x:c r="D272" s="288"/>
      <x:c r="E272" s="484" t="s">
        <x:v>86</x:v>
      </x:c>
      <x:c r="F272" s="280" t="str">
        <x:f>"(Line "&amp;A270&amp;" * "&amp;A271&amp;")"</x:f>
        <x:v>(Line 136e * 136f)</x:v>
      </x:c>
      <x:c r="G272" s="1514"/>
      <x:c r="H272" s="1600">
        <x:f>H270*H271</x:f>
        <x:v>-1708474.3544303796</x:v>
      </x:c>
    </x:row>
    <x:row r="273" spans="1:8">
      <x:c r="A273" s="18"/>
      <x:c r="B273" s="281"/>
      <x:c r="C273" s="285"/>
      <x:c r="D273" s="288"/>
      <x:c r="E273" s="172"/>
      <x:c r="F273" s="280"/>
      <x:c r="G273" s="1514"/>
      <x:c r="H273" s="1601"/>
    </x:row>
    <x:row r="274" spans="1:8">
      <x:c r="A274" s="281">
        <x:v>137</x:v>
      </x:c>
      <x:c r="B274" s="1361" t="s">
        <x:v>184</x:v>
      </x:c>
      <x:c r="C274" s="1361"/>
      <x:c r="D274" s="279" t="s">
        <x:v>185</x:v>
      </x:c>
      <x:c r="E274" s="63"/>
      <x:c r="F274" s="280" t="str">
        <x:f>"(Line "&amp;A257&amp;" * "&amp;A248&amp;" * (1-("&amp;A243&amp;" / "&amp;A246&amp;")))"</x:f>
        <x:v>(Line 132a * 127 * (1-(123 / 126)))</x:v>
      </x:c>
      <x:c r="G274" s="288"/>
      <x:c r="H274" s="1563">
        <x:f>+H257*(1-H243/H246)*H248</x:f>
        <x:v>27663289.397640083</x:v>
      </x:c>
    </x:row>
    <x:row r="275" spans="1:8">
      <x:c r="A275" s="281"/>
      <x:c r="B275" s="281"/>
      <x:c r="C275" s="285"/>
      <x:c r="D275" s="288"/>
      <x:c r="F275" s="293"/>
      <x:c r="G275" s="292"/>
      <x:c r="H275" s="1602"/>
    </x:row>
    <x:row r="276" spans="1:8" ht="15.75" thickBot="1">
      <x:c r="A276" s="281">
        <x:v>138</x:v>
      </x:c>
      <x:c r="B276" s="173" t="s">
        <x:v>186</x:v>
      </x:c>
      <x:c r="C276" s="173"/>
      <x:c r="D276" s="138"/>
      <x:c r="E276" s="142"/>
      <x:c r="F276" s="151" t="str">
        <x:f>"(Line "&amp;A263&amp;" + "&amp;A272&amp;" +"&amp;A274&amp;")"</x:f>
        <x:v>(Line 135 + 136g +137)</x:v>
      </x:c>
      <x:c r="G276" s="1562"/>
      <x:c r="H276" s="1603">
        <x:f>+H274+H272+H263</x:f>
        <x:v>25822797.198810883</x:v>
      </x:c>
    </x:row>
    <x:row r="277" spans="1:8" ht="15.75" thickTop="1">
      <x:c r="A277" s="281"/>
      <x:c r="B277" s="281"/>
      <x:c r="C277" s="66"/>
      <x:c r="F277" s="80"/>
      <x:c r="G277" s="1520"/>
      <x:c r="H277" s="1604"/>
    </x:row>
    <x:row r="278" spans="1:8">
      <x:c r="A278" s="600" t="s">
        <x:v>397</x:v>
      </x:c>
      <x:c r="B278" s="601"/>
      <x:c r="C278" s="602"/>
      <x:c r="D278" s="60"/>
      <x:c r="E278" s="408"/>
      <x:c r="F278" s="15"/>
      <x:c r="G278" s="15"/>
      <x:c r="H278" s="1574"/>
    </x:row>
    <x:row r="279" spans="1:8">
      <x:c r="A279" s="1523"/>
      <x:c r="B279" s="1361"/>
      <x:c r="C279" s="1361"/>
      <x:c r="D279" s="1361"/>
      <x:c r="H279" s="1570"/>
    </x:row>
    <x:row r="280" spans="1:8">
      <x:c r="A280" s="1523"/>
      <x:c r="B280" s="1361" t="s">
        <x:v>398</x:v>
      </x:c>
      <x:c r="C280" s="270"/>
      <x:c r="D280" s="270"/>
      <x:c r="H280" s="1570"/>
    </x:row>
    <x:row r="281" spans="1:8">
      <x:c r="A281" s="1523">
        <x:v>139</x:v>
      </x:c>
      <x:c r="B281" s="1361"/>
      <x:c r="C281" s="270" t="s">
        <x:v>399</x:v>
      </x:c>
      <x:c r="D281" s="270"/>
      <x:c r="F281" s="280" t="str">
        <x:f>"(Line "&amp;A89&amp;")"</x:f>
        <x:v>(Line 39)</x:v>
      </x:c>
      <x:c r="H281" s="1570">
        <x:f>+H89</x:f>
        <x:v>1675850617.6321216</x:v>
      </x:c>
    </x:row>
    <x:row r="282" spans="1:8">
      <x:c r="A282" s="281">
        <x:v>140</x:v>
      </x:c>
      <x:c r="B282" s="1361"/>
      <x:c r="C282" s="270" t="s">
        <x:v>400</x:v>
      </x:c>
      <x:c r="D282" s="270"/>
      <x:c r="F282" s="284" t="str">
        <x:f>"(Line "&amp;A135&amp;")"</x:f>
        <x:v>(Line 58)</x:v>
      </x:c>
      <x:c r="G282" s="292"/>
      <x:c r="H282" s="1570">
        <x:f>+H135</x:f>
        <x:v>-333517840.22939074</x:v>
      </x:c>
    </x:row>
    <x:row r="283" spans="1:8">
      <x:c r="A283" s="281">
        <x:v>141</x:v>
      </x:c>
      <x:c r="B283" s="281"/>
      <x:c r="C283" s="140" t="s">
        <x:v>314</x:v>
      </x:c>
      <x:c r="D283" s="36"/>
      <x:c r="E283" s="134"/>
      <x:c r="F283" s="280" t="str">
        <x:f>"(Line "&amp;A137&amp;")"</x:f>
        <x:v>(Line 59)</x:v>
      </x:c>
      <x:c r="G283" s="288"/>
      <x:c r="H283" s="1573">
        <x:f>+H137</x:f>
        <x:v>1342332777.4027309</x:v>
      </x:c>
    </x:row>
    <x:row r="284" spans="1:8">
      <x:c r="A284" s="281"/>
      <x:c r="B284" s="281"/>
      <x:c r="C284" s="265"/>
      <x:c r="D284" s="288"/>
      <x:c r="E284" s="63"/>
      <x:c r="F284" s="279"/>
      <x:c r="G284" s="288"/>
      <x:c r="H284" s="1570"/>
    </x:row>
    <x:row r="285" spans="1:8">
      <x:c r="A285" s="281">
        <x:v>142</x:v>
      </x:c>
      <x:c r="C285" s="265" t="s">
        <x:v>315</x:v>
      </x:c>
      <x:c r="D285" s="21"/>
      <x:c r="F285" s="280" t="str">
        <x:f>"(Line "&amp;A177&amp;")"</x:f>
        <x:v>(Line 85)</x:v>
      </x:c>
      <x:c r="H285" s="1570">
        <x:f>+H177</x:f>
        <x:v>42791926.731864884</x:v>
      </x:c>
    </x:row>
    <x:row r="286" spans="1:8">
      <x:c r="A286" s="281">
        <x:v>143</x:v>
      </x:c>
      <x:c r="C286" s="285" t="s">
        <x:v>401</x:v>
      </x:c>
      <x:c r="D286" s="21"/>
      <x:c r="F286" s="280" t="str">
        <x:f>"(Line "&amp;A200&amp;")"</x:f>
        <x:v>(Line 97)</x:v>
      </x:c>
      <x:c r="H286" s="1570">
        <x:f>+H200</x:f>
        <x:v>77232453.699813664</x:v>
      </x:c>
    </x:row>
    <x:row r="287" spans="1:8">
      <x:c r="A287" s="281">
        <x:v>144</x:v>
      </x:c>
      <x:c r="B287" s="281"/>
      <x:c r="C287" s="265" t="s">
        <x:v>353</x:v>
      </x:c>
      <x:c r="D287" s="288"/>
      <x:c r="E287" s="63"/>
      <x:c r="F287" s="280" t="str">
        <x:f>"(Line "&amp;A206&amp;")"</x:f>
        <x:v>(Line 99)</x:v>
      </x:c>
      <x:c r="G287" s="288"/>
      <x:c r="H287" s="1570">
        <x:f>+H206</x:f>
        <x:v>1088110.8029692867</x:v>
      </x:c>
    </x:row>
    <x:row r="288" spans="1:8">
      <x:c r="A288" s="281">
        <x:v>145</x:v>
      </x:c>
      <x:c r="B288" s="281"/>
      <x:c r="C288" s="174" t="s">
        <x:v>402</x:v>
      </x:c>
      <x:c r="D288" s="288"/>
      <x:c r="E288" s="63"/>
      <x:c r="F288" s="280" t="str">
        <x:f>"(Line "&amp;A248&amp;")"</x:f>
        <x:v>(Line 127)</x:v>
      </x:c>
      <x:c r="G288" s="288"/>
      <x:c r="H288" s="1570">
        <x:f>+H248</x:f>
        <x:v>95499713.838722959</x:v>
      </x:c>
    </x:row>
    <x:row r="289" spans="1:8">
      <x:c r="A289" s="281">
        <x:v>146</x:v>
      </x:c>
      <x:c r="B289" s="281"/>
      <x:c r="C289" s="174" t="s">
        <x:v>403</x:v>
      </x:c>
      <x:c r="D289" s="288"/>
      <x:c r="E289" s="63"/>
      <x:c r="F289" s="280" t="str">
        <x:f>"(Line "&amp;A276&amp;")"</x:f>
        <x:v>(Line 138)</x:v>
      </x:c>
      <x:c r="G289" s="288"/>
      <x:c r="H289" s="1570">
        <x:f>+H276</x:f>
        <x:v>25822797.198810883</x:v>
      </x:c>
    </x:row>
    <x:row r="290" spans="1:8" ht="15.75" thickBot="1">
      <x:c r="A290" s="281"/>
      <x:c r="B290" s="281"/>
      <x:c r="C290" s="174"/>
      <x:c r="D290" s="288"/>
      <x:c r="E290" s="63"/>
      <x:c r="F290" s="279"/>
      <x:c r="G290" s="288"/>
      <x:c r="H290" s="1570"/>
    </x:row>
    <x:row r="291" spans="1:8" ht="15.75" thickBot="1">
      <x:c r="A291" s="609">
        <x:v>147</x:v>
      </x:c>
      <x:c r="B291" s="610"/>
      <x:c r="C291" s="611" t="s">
        <x:v>404</x:v>
      </x:c>
      <x:c r="D291" s="612"/>
      <x:c r="E291" s="613"/>
      <x:c r="F291" s="614" t="str">
        <x:f>"(Sum Lines "&amp;A285&amp;" to "&amp;A289&amp;")"</x:f>
        <x:v>(Sum Lines 142 to 146)</x:v>
      </x:c>
      <x:c r="G291" s="610"/>
      <x:c r="H291" s="1564">
        <x:f>SUM(H289,H288,H287,H286,H285)</x:f>
        <x:v>242435002.27218169</x:v>
      </x:c>
    </x:row>
    <x:row r="292" spans="1:8">
      <x:c r="A292" s="70"/>
      <x:c r="B292" s="70"/>
      <x:c r="C292" s="265"/>
      <x:c r="D292" s="288"/>
      <x:c r="E292" s="63"/>
      <x:c r="F292" s="280"/>
      <x:c r="G292" s="288"/>
      <x:c r="H292" s="1605"/>
    </x:row>
    <x:row r="293" spans="1:8">
      <x:c r="A293" s="70"/>
      <x:c r="B293" s="285" t="s">
        <x:v>94</x:v>
      </x:c>
      <x:c r="C293" s="265"/>
      <x:c r="D293" s="288"/>
      <x:c r="E293" s="63"/>
      <x:c r="F293" s="280"/>
      <x:c r="G293" s="288"/>
      <x:c r="H293" s="1605"/>
    </x:row>
    <x:row r="294" spans="1:8">
      <x:c r="A294" s="298">
        <x:v>148</x:v>
      </x:c>
      <x:c r="B294" s="298"/>
      <x:c r="C294" s="265" t="s">
        <x:v>275</x:v>
      </x:c>
      <x:c r="D294" s="288"/>
      <x:c r="E294" s="63"/>
      <x:c r="F294" s="280" t="str">
        <x:f>"(Line "&amp;A54&amp;")"</x:f>
        <x:v>(Line 19)</x:v>
      </x:c>
      <x:c r="G294" s="288"/>
      <x:c r="H294" s="1606">
        <x:f>+H54</x:f>
        <x:v>2039166779.5557442</x:v>
      </x:c>
    </x:row>
    <x:row r="295" spans="1:8">
      <x:c r="A295" s="298">
        <x:v>149</x:v>
      </x:c>
      <x:c r="B295" s="298"/>
      <x:c r="C295" s="178" t="s">
        <x:v>405</x:v>
      </x:c>
      <x:c r="D295" s="292"/>
      <x:c r="E295" s="161" t="str">
        <x:f>"(Note "&amp;B$352&amp;")"</x:f>
        <x:v>(Note M)</x:v>
      </x:c>
      <x:c r="F295" s="263" t="s">
        <x:v>297</x:v>
      </x:c>
      <x:c r="G295" s="292"/>
      <x:c r="H295" s="1607">
        <x:f>+'5 - Cost Support 1'!G89</x:f>
        <x:v>0</x:v>
      </x:c>
    </x:row>
    <x:row r="296" spans="1:8">
      <x:c r="A296" s="298">
        <x:v>150</x:v>
      </x:c>
      <x:c r="B296" s="298"/>
      <x:c r="C296" s="265" t="s">
        <x:v>406</x:v>
      </x:c>
      <x:c r="D296" s="288"/>
      <x:c r="E296" s="63"/>
      <x:c r="F296" s="278" t="str">
        <x:f>"(Line "&amp;A294&amp;" - "&amp;A295&amp;")"</x:f>
        <x:v>(Line 148 - 149)</x:v>
      </x:c>
      <x:c r="G296" s="288"/>
      <x:c r="H296" s="1606">
        <x:f>+H294-H295</x:f>
        <x:v>2039166779.5557442</x:v>
      </x:c>
    </x:row>
    <x:row r="297" spans="1:8">
      <x:c r="A297" s="298">
        <x:v>151</x:v>
      </x:c>
      <x:c r="B297" s="298"/>
      <x:c r="C297" s="265" t="s">
        <x:v>407</x:v>
      </x:c>
      <x:c r="D297" s="288"/>
      <x:c r="E297" s="63"/>
      <x:c r="F297" s="278" t="str">
        <x:f>"(Line "&amp;A296&amp;" / "&amp;A294&amp;")"</x:f>
        <x:v>(Line 150 / 148)</x:v>
      </x:c>
      <x:c r="G297" s="288"/>
      <x:c r="H297" s="179">
        <x:f>+H296/H294</x:f>
        <x:v>1</x:v>
      </x:c>
    </x:row>
    <x:row r="298" spans="1:8">
      <x:c r="A298" s="298">
        <x:v>152</x:v>
      </x:c>
      <x:c r="B298" s="298"/>
      <x:c r="C298" s="178" t="s">
        <x:v>404</x:v>
      </x:c>
      <x:c r="D298" s="292"/>
      <x:c r="E298" s="259"/>
      <x:c r="F298" s="263" t="str">
        <x:f>"(Line "&amp;A291&amp;")"</x:f>
        <x:v>(Line 147)</x:v>
      </x:c>
      <x:c r="G298" s="292"/>
      <x:c r="H298" s="1607">
        <x:f>+H291</x:f>
        <x:v>242435002.27218169</x:v>
      </x:c>
    </x:row>
    <x:row r="299" spans="1:8">
      <x:c r="A299" s="298">
        <x:v>153</x:v>
      </x:c>
      <x:c r="B299" s="298"/>
      <x:c r="C299" s="265" t="s">
        <x:v>408</x:v>
      </x:c>
      <x:c r="D299" s="288"/>
      <x:c r="E299" s="63"/>
      <x:c r="F299" s="278" t="str">
        <x:f>"(Line "&amp;A297&amp;" * "&amp;A298&amp;")"</x:f>
        <x:v>(Line 151 * 152)</x:v>
      </x:c>
      <x:c r="G299" s="288"/>
      <x:c r="H299" s="1606">
        <x:f>+H298*H297</x:f>
        <x:v>242435002.27218169</x:v>
      </x:c>
    </x:row>
    <x:row r="300" spans="1:8">
      <x:c r="A300" s="154"/>
      <x:c r="B300" s="281"/>
      <x:c r="C300" s="265"/>
      <x:c r="D300" s="288"/>
      <x:c r="E300" s="63"/>
      <x:c r="F300" s="279"/>
      <x:c r="G300" s="288"/>
      <x:c r="H300" s="1585"/>
    </x:row>
    <x:row r="301" spans="1:8">
      <x:c r="A301" s="154"/>
      <x:c r="B301" s="282" t="s">
        <x:v>409</x:v>
      </x:c>
      <x:c r="C301" s="265"/>
      <x:c r="D301" s="288"/>
      <x:c r="E301" s="63"/>
      <x:c r="F301" s="279"/>
      <x:c r="G301" s="288"/>
      <x:c r="H301" s="1585"/>
    </x:row>
    <x:row r="302" spans="1:8">
      <x:c r="A302" s="18">
        <x:v>154</x:v>
      </x:c>
      <x:c r="B302" s="1361"/>
      <x:c r="C302" s="282" t="s">
        <x:v>410</x:v>
      </x:c>
      <x:c r="D302" s="288"/>
      <x:c r="E302" s="63"/>
      <x:c r="F302" s="279" t="s">
        <x:v>411</x:v>
      </x:c>
      <x:c r="G302" s="288"/>
      <x:c r="H302" s="1563">
        <x:f>+'3 - Revenue Credits'!G25</x:f>
        <x:v>4102599.5404835213</x:v>
      </x:c>
    </x:row>
    <x:row r="303" spans="1:8">
      <x:c r="A303" s="18">
        <x:v>155</x:v>
      </x:c>
      <x:c r="B303" s="1361"/>
      <x:c r="C303" s="282" t="s">
        <x:v>412</x:v>
      </x:c>
      <x:c r="D303" s="288"/>
      <x:c r="E303" s="172" t="str">
        <x:f>"(Note "&amp;B$353&amp;")"</x:f>
        <x:v>(Note N)</x:v>
      </x:c>
      <x:c r="F303" s="279" t="s">
        <x:v>321</x:v>
      </x:c>
      <x:c r="G303" s="288"/>
      <x:c r="H303" s="1563">
        <x:f>+'5 - Cost Support 1'!G172</x:f>
        <x:v>0</x:v>
      </x:c>
    </x:row>
    <x:row r="304" spans="1:8" ht="15.75" thickBot="1">
      <x:c r="A304" s="281"/>
      <x:c r="B304" s="281"/>
      <x:c r="C304" s="266"/>
      <x:c r="D304" s="266"/>
      <x:c r="F304" s="279"/>
      <x:c r="G304" s="288"/>
      <x:c r="H304" s="1585"/>
    </x:row>
    <x:row r="305" spans="1:8" s="75" customFormat="1" ht="16.5" thickBot="1">
      <x:c r="A305" s="609">
        <x:v>156</x:v>
      </x:c>
      <x:c r="B305" s="180"/>
      <x:c r="C305" s="615" t="s">
        <x:v>413</x:v>
      </x:c>
      <x:c r="D305" s="616"/>
      <x:c r="E305" s="617"/>
      <x:c r="F305" s="614" t="str">
        <x:f>"(Line "&amp;A299&amp;" - "&amp;A302&amp;" + "&amp;A303&amp;")"</x:f>
        <x:v>(Line 153 - 154 + 155)</x:v>
      </x:c>
      <x:c r="G305" s="610"/>
      <x:c r="H305" s="1564">
        <x:f>+H299-H302+H303</x:f>
        <x:v>238332402.73169816</x:v>
      </x:c>
    </x:row>
    <x:row r="306" spans="1:8">
      <x:c r="A306" s="154"/>
      <x:c r="B306" s="281"/>
      <x:c r="C306" s="266"/>
      <x:c r="D306" s="266"/>
      <x:c r="F306" s="279"/>
      <x:c r="G306" s="288"/>
      <x:c r="H306" s="1585"/>
    </x:row>
    <x:row r="307" spans="1:8">
      <x:c r="A307" s="18"/>
      <x:c r="B307" s="266" t="s">
        <x:v>414</x:v>
      </x:c>
      <x:c r="C307" s="261"/>
      <x:c r="D307" s="266"/>
      <x:c r="F307" s="279"/>
      <x:c r="G307" s="288"/>
      <x:c r="H307" s="1585"/>
    </x:row>
    <x:row r="308" spans="1:8">
      <x:c r="A308" s="18">
        <x:v>157</x:v>
      </x:c>
      <x:c r="B308" s="18"/>
      <x:c r="C308" s="266" t="s">
        <x:v>413</x:v>
      </x:c>
      <x:c r="D308" s="266"/>
      <x:c r="F308" s="279" t="str">
        <x:f>"(Line "&amp;A305&amp;")"</x:f>
        <x:v>(Line 156)</x:v>
      </x:c>
      <x:c r="G308" s="288"/>
      <x:c r="H308" s="1608">
        <x:f>+H305</x:f>
        <x:v>238332402.73169816</x:v>
      </x:c>
    </x:row>
    <x:row r="309" spans="1:8">
      <x:c r="A309" s="18">
        <x:v>158</x:v>
      </x:c>
      <x:c r="B309" s="18"/>
      <x:c r="C309" s="266" t="s">
        <x:v>415</x:v>
      </x:c>
      <x:c r="D309" s="266"/>
      <x:c r="F309" s="279" t="str">
        <x:f>"(Line "&amp;A54&amp;" - "&amp;A74&amp;")"</x:f>
        <x:v>(Line 19 - 30)</x:v>
      </x:c>
      <x:c r="G309" s="288"/>
      <x:c r="H309" s="1608">
        <x:f>+H54-H74</x:f>
        <x:v>1648092859.2488213</x:v>
      </x:c>
    </x:row>
    <x:row r="310" spans="1:8">
      <x:c r="A310" s="18">
        <x:v>159</x:v>
      </x:c>
      <x:c r="B310" s="18"/>
      <x:c r="C310" s="266" t="s">
        <x:v>416</x:v>
      </x:c>
      <x:c r="D310" s="266"/>
      <x:c r="F310" s="279" t="str">
        <x:f>"(Line "&amp;A308&amp;" / "&amp;A309&amp;")"</x:f>
        <x:v>(Line 157 / 158)</x:v>
      </x:c>
      <x:c r="G310" s="288"/>
      <x:c r="H310" s="175">
        <x:f>+H308/H309</x:f>
        <x:v>0.14461102807054627</x:v>
      </x:c>
    </x:row>
    <x:row r="311" spans="1:8">
      <x:c r="A311" s="18">
        <x:v>160</x:v>
      </x:c>
      <x:c r="B311" s="18"/>
      <x:c r="C311" s="266" t="s">
        <x:v>417</x:v>
      </x:c>
      <x:c r="D311" s="266"/>
      <x:c r="F311" s="279" t="str">
        <x:f>"(Line "&amp;A308&amp;" - "&amp;A183&amp;") / "&amp;A309</x:f>
        <x:v>(Line 157 - 86) / 158</x:v>
      </x:c>
      <x:c r="G311" s="288"/>
      <x:c r="H311" s="175">
        <x:f>(H308-H183)/H309</x:f>
        <x:v>0.10056288139446151</x:v>
      </x:c>
    </x:row>
    <x:row r="312" spans="1:8">
      <x:c r="A312" s="18">
        <x:v>161</x:v>
      </x:c>
      <x:c r="B312" s="18"/>
      <x:c r="C312" s="266" t="s">
        <x:v>418</x:v>
      </x:c>
      <x:c r="D312" s="266"/>
      <x:c r="F312" s="264" t="str">
        <x:f>"(Line "&amp;A308&amp;" - "&amp;A183&amp;" - "&amp;A248&amp;" - "&amp;A276&amp;") / "&amp;A309</x:f>
        <x:v>(Line 157 - 86 - 127 - 138) / 158</x:v>
      </x:c>
      <x:c r="G312" s="288"/>
      <x:c r="H312" s="175">
        <x:f>(H308-H183-H248-H276)/H309</x:f>
        <x:v>2.6949000746479681E-2</x:v>
      </x:c>
    </x:row>
    <x:row r="313" spans="1:8">
      <x:c r="A313" s="18"/>
      <x:c r="B313" s="18"/>
      <x:c r="C313" s="266"/>
      <x:c r="D313" s="266"/>
      <x:c r="F313" s="279"/>
      <x:c r="G313" s="288"/>
      <x:c r="H313" s="139"/>
    </x:row>
    <x:row r="314" spans="1:8">
      <x:c r="A314" s="18"/>
      <x:c r="B314" s="18"/>
      <x:c r="C314" s="266"/>
      <x:c r="D314" s="266"/>
      <x:c r="F314" s="279"/>
      <x:c r="G314" s="288"/>
      <x:c r="H314" s="181"/>
    </x:row>
    <x:row r="315" spans="1:8">
      <x:c r="A315" s="18"/>
      <x:c r="B315" s="266" t="s">
        <x:v>419</x:v>
      </x:c>
      <x:c r="C315" s="266"/>
      <x:c r="D315" s="266"/>
      <x:c r="F315" s="279"/>
      <x:c r="G315" s="288"/>
      <x:c r="H315" s="139"/>
    </x:row>
    <x:row r="316" spans="1:8">
      <x:c r="A316" s="18">
        <x:v>162</x:v>
      </x:c>
      <x:c r="B316" s="18"/>
      <x:c r="C316" s="266" t="s">
        <x:v>420</x:v>
      </x:c>
      <x:c r="D316" s="266"/>
      <x:c r="F316" s="264" t="str">
        <x:f>"(Line "&amp;A305&amp;" - "&amp;A288&amp;" - "&amp;A289&amp;")"</x:f>
        <x:v>(Line 156 - 145 - 146)</x:v>
      </x:c>
      <x:c r="G316" s="288"/>
      <x:c r="H316" s="1608">
        <x:f>+H305-H288-H289</x:f>
        <x:v>117009891.69416434</x:v>
      </x:c>
    </x:row>
    <x:row r="317" spans="1:8">
      <x:c r="A317" s="18">
        <x:v>163</x:v>
      </x:c>
      <x:c r="B317" s="18"/>
      <x:c r="C317" s="266" t="s">
        <x:v>421</x:v>
      </x:c>
      <x:c r="D317" s="266"/>
      <x:c r="F317" s="264" t="s">
        <x:v>422</x:v>
      </x:c>
      <x:c r="G317" s="288"/>
      <x:c r="H317" s="1563">
        <x:f>+'4 - 100 Basis Pt ROE'!I6</x:f>
        <x:v>130694972.76023552</x:v>
      </x:c>
    </x:row>
    <x:row r="318" spans="1:8">
      <x:c r="A318" s="18">
        <x:v>164</x:v>
      </x:c>
      <x:c r="B318" s="18"/>
      <x:c r="C318" s="266" t="s">
        <x:v>423</x:v>
      </x:c>
      <x:c r="D318" s="266"/>
      <x:c r="F318" s="264" t="str">
        <x:f>"(Line "&amp;A316&amp;" + "&amp;A317&amp;")"</x:f>
        <x:v>(Line 162 + 163)</x:v>
      </x:c>
      <x:c r="G318" s="288"/>
      <x:c r="H318" s="1608">
        <x:f>+H317+H316</x:f>
        <x:v>247704864.45439985</x:v>
      </x:c>
    </x:row>
    <x:row r="319" spans="1:8">
      <x:c r="A319" s="18">
        <x:v>165</x:v>
      </x:c>
      <x:c r="B319" s="18"/>
      <x:c r="C319" s="266" t="s">
        <x:v>415</x:v>
      </x:c>
      <x:c r="D319" s="266"/>
      <x:c r="F319" s="279" t="str">
        <x:f>"(Line "&amp;A54&amp;" - "&amp;A74&amp;")"</x:f>
        <x:v>(Line 19 - 30)</x:v>
      </x:c>
      <x:c r="G319" s="288"/>
      <x:c r="H319" s="1608">
        <x:f>+H309</x:f>
        <x:v>1648092859.2488213</x:v>
      </x:c>
    </x:row>
    <x:row r="320" spans="1:8">
      <x:c r="A320" s="18">
        <x:v>166</x:v>
      </x:c>
      <x:c r="B320" s="18"/>
      <x:c r="C320" s="266" t="s">
        <x:v>424</x:v>
      </x:c>
      <x:c r="D320" s="266"/>
      <x:c r="F320" s="279" t="str">
        <x:f>"(Line "&amp;A318&amp;" / "&amp;A319&amp;")"</x:f>
        <x:v>(Line 164 / 165)</x:v>
      </x:c>
      <x:c r="G320" s="288"/>
      <x:c r="H320" s="175">
        <x:f>+H318/H319</x:f>
        <x:v>0.15029788101096464</x:v>
      </x:c>
    </x:row>
    <x:row r="321" spans="1:149">
      <x:c r="A321" s="18">
        <x:v>167</x:v>
      </x:c>
      <x:c r="B321" s="18"/>
      <x:c r="C321" s="266" t="s">
        <x:v>425</x:v>
      </x:c>
      <x:c r="D321" s="266"/>
      <x:c r="F321" s="264" t="str">
        <x:f>"(Line "&amp;A318&amp;" - "&amp;A183&amp;") / "&amp;A319</x:f>
        <x:v>(Line 164 - 86) / 165</x:v>
      </x:c>
      <x:c r="G321" s="288"/>
      <x:c r="H321" s="175">
        <x:f>(H318-H183)/H319</x:f>
        <x:v>0.10624973433487989</x:v>
      </x:c>
    </x:row>
    <x:row r="322" spans="1:149">
      <x:c r="A322" s="18"/>
      <x:c r="B322" s="18"/>
      <x:c r="C322" s="266"/>
      <x:c r="D322" s="266"/>
      <x:c r="E322" s="182"/>
      <x:c r="F322" s="279"/>
      <x:c r="G322" s="288"/>
      <x:c r="H322" s="139"/>
    </x:row>
    <x:row r="323" spans="1:149">
      <x:c r="A323" s="18">
        <x:v>168</x:v>
      </x:c>
      <x:c r="B323" s="18"/>
      <x:c r="C323" s="266" t="s">
        <x:v>413</x:v>
      </x:c>
      <x:c r="D323" s="266"/>
      <x:c r="F323" s="279" t="str">
        <x:f>"(Line "&amp;A305&amp;")"</x:f>
        <x:v>(Line 156)</x:v>
      </x:c>
      <x:c r="G323" s="288"/>
      <x:c r="H323" s="1608">
        <x:f>+H305</x:f>
        <x:v>238332402.73169816</x:v>
      </x:c>
    </x:row>
    <x:row r="324" spans="1:149">
      <x:c r="A324" s="18">
        <x:v>169</x:v>
      </x:c>
      <x:c r="B324" s="18"/>
      <x:c r="C324" s="266" t="s">
        <x:v>426</x:v>
      </x:c>
      <x:c r="D324" s="266"/>
      <x:c r="E324" s="63"/>
      <x:c r="F324" s="35" t="s">
        <x:v>749</x:v>
      </x:c>
      <x:c r="G324" s="288"/>
      <x:c r="H324" s="76">
        <x:f>IF('1A - ADIT Summary'!D187="true-up adjustment",0,IFERROR('6A-Project True-up'!K42,0))</x:f>
        <x:v>0</x:v>
      </x:c>
    </x:row>
    <x:row r="325" spans="1:149">
      <x:c r="A325" s="18">
        <x:v>170</x:v>
      </x:c>
      <x:c r="B325" s="18"/>
      <x:c r="C325" s="266" t="s">
        <x:v>427</x:v>
      </x:c>
      <x:c r="D325" s="266"/>
      <x:c r="E325" s="63"/>
      <x:c r="F325" s="35" t="s">
        <x:v>858</x:v>
      </x:c>
      <x:c r="G325" s="288"/>
      <x:c r="H325" s="1563">
        <x:f>'6-Project Rev Req'!N75</x:f>
        <x:v>272088.68674064125</x:v>
      </x:c>
    </x:row>
    <x:row r="326" spans="1:149">
      <x:c r="A326" s="18">
        <x:v>171</x:v>
      </x:c>
      <x:c r="B326" s="18"/>
      <x:c r="C326" s="288" t="s">
        <x:v>428</x:v>
      </x:c>
      <x:c r="D326" s="183"/>
      <x:c r="E326" s="172"/>
      <x:c r="F326" s="288" t="s">
        <x:v>429</x:v>
      </x:c>
      <x:c r="G326" s="288"/>
      <x:c r="H326" s="184">
        <x:f>+'5 - Cost Support 1'!G179</x:f>
        <x:v>0</x:v>
      </x:c>
      <x:c r="ES326" s="1361">
        <x:v>171</x:v>
      </x:c>
    </x:row>
    <x:row r="327" spans="1:149">
      <x:c r="A327" s="18">
        <x:v>172</x:v>
      </x:c>
      <x:c r="B327" s="18"/>
      <x:c r="C327" s="266" t="s">
        <x:v>430</x:v>
      </x:c>
      <x:c r="D327" s="183"/>
      <x:c r="F327" s="279" t="str">
        <x:f>"(Line "&amp;A323&amp;" + "&amp;A324&amp;" + "&amp;170&amp;" + "&amp;A326&amp;")"</x:f>
        <x:v>(Line 168 + 169 + 170 + 171)</x:v>
      </x:c>
      <x:c r="G327" s="288"/>
      <x:c r="H327" s="1608">
        <x:f>SUM(H323:H326)</x:f>
        <x:v>238604491.41843879</x:v>
      </x:c>
    </x:row>
    <x:row r="328" spans="1:149">
      <x:c r="A328" s="18"/>
      <x:c r="B328" s="281"/>
      <x:c r="C328" s="266"/>
      <x:c r="D328" s="266"/>
      <x:c r="F328" s="279"/>
      <x:c r="G328" s="288"/>
      <x:c r="H328" s="185"/>
    </x:row>
    <x:row r="329" spans="1:149">
      <x:c r="A329" s="18"/>
      <x:c r="B329" s="282" t="s">
        <x:v>127</x:v>
      </x:c>
      <x:c r="C329" s="266"/>
      <x:c r="D329" s="266"/>
      <x:c r="F329" s="279"/>
      <x:c r="G329" s="288"/>
      <x:c r="H329" s="139"/>
    </x:row>
    <x:row r="330" spans="1:149">
      <x:c r="A330" s="18">
        <x:v>173</x:v>
      </x:c>
      <x:c r="B330" s="281"/>
      <x:c r="C330" s="279" t="s">
        <x:v>431</x:v>
      </x:c>
      <x:c r="E330" s="172" t="str">
        <x:f>"(Note "&amp;B$351&amp;")"</x:f>
        <x:v>(Note L)</x:v>
      </x:c>
      <x:c r="F330" s="266" t="s">
        <x:v>321</x:v>
      </x:c>
      <x:c r="H330" s="1441">
        <x:f>'5 - Cost Support 1'!G185</x:f>
        <x:v>2614</x:v>
      </x:c>
    </x:row>
    <x:row r="331" spans="1:149">
      <x:c r="A331" s="18">
        <x:v>174</x:v>
      </x:c>
      <x:c r="B331" s="281"/>
      <x:c r="C331" s="279" t="s">
        <x:v>432</x:v>
      </x:c>
      <x:c r="D331" s="618"/>
      <x:c r="E331" s="605"/>
      <x:c r="F331" s="280" t="str">
        <x:f>"(Line "&amp;A327&amp;" / "&amp;A330&amp;")"</x:f>
        <x:v>(Line 172 / 173)</x:v>
      </x:c>
      <x:c r="G331" s="1515"/>
      <x:c r="H331" s="474">
        <x:f>+H327/H330</x:f>
        <x:v>91279.453488308645</x:v>
      </x:c>
    </x:row>
    <x:row r="332" spans="1:149" ht="15.75" thickBot="1">
      <x:c r="A332" s="281"/>
      <x:c r="B332" s="281"/>
      <x:c r="E332" s="606"/>
      <x:c r="F332" s="468"/>
      <x:c r="G332" s="1515"/>
      <x:c r="H332" s="474"/>
    </x:row>
    <x:row r="333" spans="1:149" s="270" customFormat="1" ht="15.75" thickBot="1">
      <x:c r="A333" s="609">
        <x:v>175</x:v>
      </x:c>
      <x:c r="B333" s="610"/>
      <x:c r="C333" s="615" t="s">
        <x:v>433</x:v>
      </x:c>
      <x:c r="D333" s="610"/>
      <x:c r="E333" s="610"/>
      <x:c r="F333" s="610" t="s">
        <x:v>803</x:v>
      </x:c>
      <x:c r="G333" s="610"/>
      <x:c r="H333" s="186">
        <x:f>+H331</x:f>
        <x:v>91279.453488308645</x:v>
      </x:c>
    </x:row>
    <x:row r="334" spans="1:149" s="270" customFormat="1" ht="15.75">
      <x:c r="A334" s="187"/>
      <x:c r="B334" s="70"/>
      <x:c r="C334" s="21"/>
      <x:c r="D334" s="21"/>
      <x:c r="E334" s="607"/>
      <x:c r="F334" s="468"/>
      <x:c r="G334" s="1515"/>
      <x:c r="H334" s="469"/>
    </x:row>
    <x:row r="335" spans="1:149" s="270" customFormat="1" ht="15.75">
      <x:c r="A335" s="189"/>
      <x:c r="B335" s="74" t="s">
        <x:v>255</x:v>
      </x:c>
      <x:c r="C335" s="21"/>
      <x:c r="D335" s="21"/>
      <x:c r="E335" s="607"/>
      <x:c r="F335" s="468"/>
      <x:c r="G335" s="1515"/>
      <x:c r="H335" s="469"/>
    </x:row>
    <x:row r="336" spans="1:149" s="270" customFormat="1" ht="15.75">
      <x:c r="A336" s="189"/>
      <x:c r="B336" s="1523" t="s">
        <x:v>9</x:v>
      </x:c>
      <x:c r="C336" s="1361" t="s">
        <x:v>434</x:v>
      </x:c>
      <x:c r="D336" s="1361"/>
      <x:c r="E336" s="480"/>
      <x:c r="F336" s="481"/>
      <x:c r="G336" s="1515"/>
      <x:c r="H336" s="469"/>
    </x:row>
    <x:row r="337" spans="1:8" s="270" customFormat="1" ht="15.75">
      <x:c r="A337" s="251"/>
      <x:c r="B337" s="1523" t="s">
        <x:v>10</x:v>
      </x:c>
      <x:c r="C337" s="17" t="s">
        <x:v>435</x:v>
      </x:c>
      <x:c r="D337" s="1361"/>
      <x:c r="E337" s="480"/>
      <x:c r="F337" s="481"/>
      <x:c r="G337" s="1515"/>
      <x:c r="H337" s="469"/>
    </x:row>
    <x:row r="338" spans="1:8" s="270" customFormat="1" ht="15.75">
      <x:c r="A338" s="251"/>
      <x:c r="B338" s="1523"/>
      <x:c r="C338" s="17" t="s">
        <x:v>436</x:v>
      </x:c>
      <x:c r="D338" s="1361"/>
      <x:c r="E338" s="480"/>
      <x:c r="F338" s="481"/>
      <x:c r="G338" s="1515"/>
      <x:c r="H338" s="188"/>
    </x:row>
    <x:row r="339" spans="1:8" s="270" customFormat="1" ht="15.75">
      <x:c r="A339" s="251"/>
      <x:c r="B339" s="1523"/>
      <x:c r="C339" s="17" t="s">
        <x:v>855</x:v>
      </x:c>
      <x:c r="D339" s="1361"/>
      <x:c r="E339" s="480"/>
      <x:c r="F339" s="481"/>
      <x:c r="G339" s="1515"/>
      <x:c r="H339" s="469"/>
    </x:row>
    <x:row r="340" spans="1:8" s="270" customFormat="1" ht="15.75">
      <x:c r="A340" s="251"/>
      <x:c r="B340" s="1523"/>
      <x:c r="C340" s="17" t="s">
        <x:v>437</x:v>
      </x:c>
      <x:c r="D340" s="1361"/>
      <x:c r="E340" s="480"/>
      <x:c r="F340" s="481"/>
      <x:c r="G340" s="1515"/>
      <x:c r="H340" s="469"/>
    </x:row>
    <x:row r="341" spans="1:8" s="270" customFormat="1" ht="15.75">
      <x:c r="A341" s="251"/>
      <x:c r="B341" s="1523"/>
      <x:c r="C341" s="17" t="s">
        <x:v>438</x:v>
      </x:c>
      <x:c r="D341" s="1361"/>
      <x:c r="E341" s="480"/>
      <x:c r="F341" s="481"/>
      <x:c r="G341" s="1515"/>
      <x:c r="H341" s="469"/>
    </x:row>
    <x:row r="342" spans="1:8" s="270" customFormat="1" ht="15.75">
      <x:c r="A342" s="251"/>
      <x:c r="B342" s="1523" t="s">
        <x:v>11</x:v>
      </x:c>
      <x:c r="C342" s="17" t="s">
        <x:v>439</x:v>
      </x:c>
      <x:c r="D342" s="1361"/>
      <x:c r="E342" s="480"/>
      <x:c r="F342" s="481"/>
      <x:c r="G342" s="1515"/>
      <x:c r="H342" s="469"/>
    </x:row>
    <x:row r="343" spans="1:8" s="270" customFormat="1" ht="15.75">
      <x:c r="A343" s="251"/>
      <x:c r="B343" s="1523" t="s">
        <x:v>14</x:v>
      </x:c>
      <x:c r="C343" s="1361" t="s">
        <x:v>440</x:v>
      </x:c>
      <x:c r="D343" s="1361"/>
      <x:c r="E343" s="480"/>
      <x:c r="F343" s="481"/>
      <x:c r="G343" s="1515"/>
      <x:c r="H343" s="469"/>
    </x:row>
    <x:row r="344" spans="1:8" s="270" customFormat="1" ht="15.75">
      <x:c r="A344" s="251"/>
      <x:c r="B344" s="1523" t="s">
        <x:v>136</x:v>
      </x:c>
      <x:c r="C344" s="1361" t="s">
        <x:v>441</x:v>
      </x:c>
      <x:c r="D344" s="1361"/>
      <x:c r="E344" s="480"/>
      <x:c r="F344" s="481"/>
      <x:c r="G344" s="1515"/>
      <x:c r="H344" s="469"/>
    </x:row>
    <x:row r="345" spans="1:8" s="270" customFormat="1" ht="15.75">
      <x:c r="A345" s="251"/>
      <x:c r="B345" s="1523" t="s">
        <x:v>137</x:v>
      </x:c>
      <x:c r="C345" s="1361" t="s">
        <x:v>442</x:v>
      </x:c>
      <x:c r="D345" s="1361"/>
      <x:c r="E345" s="480"/>
      <x:c r="F345" s="481"/>
      <x:c r="G345" s="1515"/>
      <x:c r="H345" s="469"/>
    </x:row>
    <x:row r="346" spans="1:8" s="270" customFormat="1" ht="15.75">
      <x:c r="A346" s="251"/>
      <x:c r="B346" s="1523" t="s">
        <x:v>138</x:v>
      </x:c>
      <x:c r="C346" s="1361" t="s">
        <x:v>443</x:v>
      </x:c>
      <x:c r="D346" s="1361"/>
      <x:c r="E346" s="480"/>
      <x:c r="F346" s="481"/>
      <x:c r="G346" s="1515"/>
      <x:c r="H346" s="469"/>
    </x:row>
    <x:row r="347" spans="1:8" s="270" customFormat="1" ht="15.75" customHeight="1">
      <x:c r="A347" s="251"/>
      <x:c r="B347" s="1523" t="s">
        <x:v>444</x:v>
      </x:c>
      <x:c r="C347" s="1811" t="s">
        <x:v>1390</x:v>
      </x:c>
      <x:c r="D347" s="1811"/>
      <x:c r="E347" s="1811"/>
      <x:c r="F347" s="1811"/>
      <x:c r="G347" s="1515"/>
      <x:c r="H347" s="469"/>
    </x:row>
    <x:row r="348" spans="1:8" s="270" customFormat="1" ht="15.75">
      <x:c r="A348" s="251"/>
      <x:c r="B348" s="1523"/>
      <x:c r="C348" s="1811"/>
      <x:c r="D348" s="1811"/>
      <x:c r="E348" s="1811"/>
      <x:c r="F348" s="1811"/>
      <x:c r="G348" s="1515"/>
      <x:c r="H348" s="469"/>
    </x:row>
    <x:row r="349" spans="1:8" s="270" customFormat="1" ht="28.5" customHeight="1">
      <x:c r="A349" s="251"/>
      <x:c r="B349" s="479" t="s">
        <x:v>445</x:v>
      </x:c>
      <x:c r="C349" s="1813" t="s">
        <x:v>17</x:v>
      </x:c>
      <x:c r="D349" s="1814"/>
      <x:c r="E349" s="1814"/>
      <x:c r="F349" s="1814"/>
      <x:c r="G349" s="1515"/>
      <x:c r="H349" s="469"/>
    </x:row>
    <x:row r="350" spans="1:8" s="270" customFormat="1" ht="15.75">
      <x:c r="A350" s="251"/>
      <x:c r="B350" s="1523" t="s">
        <x:v>446</x:v>
      </x:c>
      <x:c r="C350" s="1361" t="s">
        <x:v>447</x:v>
      </x:c>
      <x:c r="D350" s="1361"/>
      <x:c r="E350" s="480"/>
      <x:c r="F350" s="481"/>
      <x:c r="G350" s="1515"/>
      <x:c r="H350" s="469"/>
    </x:row>
    <x:row r="351" spans="1:8" ht="15.75">
      <x:c r="A351" s="18"/>
      <x:c r="B351" s="1523" t="s">
        <x:v>448</x:v>
      </x:c>
      <x:c r="C351" s="1361" t="s">
        <x:v>449</x:v>
      </x:c>
      <x:c r="D351" s="1361"/>
      <x:c r="E351" s="480"/>
      <x:c r="F351" s="481"/>
      <x:c r="G351" s="1515"/>
      <x:c r="H351" s="469"/>
    </x:row>
    <x:row r="352" spans="1:8" ht="15.75">
      <x:c r="A352" s="18"/>
      <x:c r="B352" s="1523" t="s">
        <x:v>450</x:v>
      </x:c>
      <x:c r="C352" s="1361" t="s">
        <x:v>451</x:v>
      </x:c>
      <x:c r="D352" s="1361"/>
      <x:c r="E352" s="480"/>
      <x:c r="F352" s="481"/>
      <x:c r="G352" s="1515"/>
      <x:c r="H352" s="469"/>
    </x:row>
    <x:row r="353" spans="1:8" ht="15.75">
      <x:c r="A353" s="18"/>
      <x:c r="B353" s="1523" t="s">
        <x:v>452</x:v>
      </x:c>
      <x:c r="C353" s="482" t="s">
        <x:v>453</x:v>
      </x:c>
      <x:c r="D353" s="1361"/>
      <x:c r="E353" s="480"/>
      <x:c r="F353" s="481"/>
      <x:c r="G353" s="1515"/>
      <x:c r="H353" s="469"/>
    </x:row>
    <x:row r="354" spans="1:8" ht="15.75">
      <x:c r="A354" s="18"/>
      <x:c r="B354" s="1523"/>
      <x:c r="C354" s="482" t="s">
        <x:v>454</x:v>
      </x:c>
      <x:c r="D354" s="1361"/>
      <x:c r="E354" s="480"/>
      <x:c r="F354" s="481"/>
      <x:c r="G354" s="1515"/>
      <x:c r="H354" s="469"/>
    </x:row>
    <x:row r="355" spans="1:8" ht="15.75">
      <x:c r="A355" s="18"/>
      <x:c r="B355" s="1523"/>
      <x:c r="C355" s="482" t="str">
        <x:f>"  Interest on the Network Credits as booked each year is added to the revenue requirement to make the Transmission Owner whole on Line "&amp;A303&amp;"."</x:f>
        <x:v xml:space="preserve">  Interest on the Network Credits as booked each year is added to the revenue requirement to make the Transmission Owner whole on Line 155.</x:v>
      </x:c>
      <x:c r="D355" s="1361"/>
      <x:c r="E355" s="480"/>
      <x:c r="F355" s="481"/>
      <x:c r="G355" s="1515"/>
      <x:c r="H355" s="469"/>
    </x:row>
    <x:row r="356" spans="1:8" ht="15.75">
      <x:c r="A356" s="18"/>
      <x:c r="B356" s="1523" t="s">
        <x:v>455</x:v>
      </x:c>
      <x:c r="C356" s="482" t="str">
        <x:f>"Payments made under Schedule 12 of the PJM OATT that are not directly assessed to load in the Zone under Schedule 12 are included in Transmission O&amp;M."</x:f>
        <x:v>Payments made under Schedule 12 of the PJM OATT that are not directly assessed to load in the Zone under Schedule 12 are included in Transmission O&amp;M.</x:v>
      </x:c>
      <x:c r="D356" s="1361"/>
      <x:c r="E356" s="480"/>
      <x:c r="F356" s="481"/>
      <x:c r="G356" s="1515"/>
      <x:c r="H356" s="469"/>
    </x:row>
    <x:row r="357" spans="1:8" s="270" customFormat="1" ht="15.75">
      <x:c r="A357" s="608"/>
      <x:c r="B357" s="1523"/>
      <x:c r="C357" s="482" t="str">
        <x:f>"  If they are booked to Acct 565, they are included in on line "&amp;A147&amp;""</x:f>
        <x:v xml:space="preserve">  If they are booked to Acct 565, they are included in on line 64</x:v>
      </x:c>
      <x:c r="D357" s="1361"/>
      <x:c r="E357" s="480"/>
      <x:c r="F357" s="481"/>
      <x:c r="G357" s="251"/>
      <x:c r="H357" s="189"/>
    </x:row>
    <x:row r="358" spans="1:8" ht="15.75">
      <x:c r="A358" s="298"/>
      <x:c r="B358" s="1523" t="s">
        <x:v>456</x:v>
      </x:c>
      <x:c r="C358" s="482" t="s">
        <x:v>457</x:v>
      </x:c>
      <x:c r="D358" s="1523"/>
      <x:c r="F358" s="1523"/>
      <x:c r="G358" s="1515"/>
      <x:c r="H358" s="469"/>
    </x:row>
    <x:row r="359" spans="1:8" ht="15.75">
      <x:c r="A359" s="298"/>
      <x:c r="B359" s="132" t="s">
        <x:v>458</x:v>
      </x:c>
      <x:c r="C359" s="568" t="s">
        <x:v>1602</x:v>
      </x:c>
      <x:c r="D359" s="261"/>
      <x:c r="E359" s="480"/>
      <x:c r="F359" s="481"/>
      <x:c r="G359" s="1515"/>
      <x:c r="H359" s="469"/>
    </x:row>
    <x:row r="360" spans="1:8" ht="15.75">
      <x:c r="A360" s="298"/>
      <x:c r="B360" s="1523" t="s">
        <x:v>459</x:v>
      </x:c>
      <x:c r="C360" s="1361" t="s">
        <x:v>460</x:v>
      </x:c>
      <x:c r="D360" s="1361"/>
      <x:c r="E360" s="480"/>
      <x:c r="F360" s="481"/>
      <x:c r="G360" s="1515"/>
      <x:c r="H360" s="469"/>
    </x:row>
    <x:row r="361" spans="1:8" ht="15.75">
      <x:c r="A361" s="298"/>
      <x:c r="B361" s="483"/>
      <x:c r="C361" s="1361" t="s">
        <x:v>461</x:v>
      </x:c>
      <x:c r="D361" s="1361"/>
      <x:c r="E361" s="480"/>
      <x:c r="F361" s="481"/>
      <x:c r="G361" s="1515"/>
      <x:c r="H361" s="469"/>
    </x:row>
    <x:row r="362" spans="1:8" ht="15.75">
      <x:c r="A362" s="298"/>
      <x:c r="B362" s="1523" t="s">
        <x:v>462</x:v>
      </x:c>
      <x:c r="C362" s="1361" t="s">
        <x:v>463</x:v>
      </x:c>
      <x:c r="D362" s="1361"/>
      <x:c r="E362" s="480"/>
      <x:c r="F362" s="481"/>
      <x:c r="G362" s="1515"/>
      <x:c r="H362" s="469"/>
    </x:row>
    <x:row r="363" spans="1:8" ht="15.75">
      <x:c r="A363" s="298"/>
      <x:c r="B363" s="1523" t="s">
        <x:v>178</x:v>
      </x:c>
      <x:c r="C363" s="1361" t="s">
        <x:v>1134</x:v>
      </x:c>
      <x:c r="D363" s="1361"/>
      <x:c r="E363" s="480"/>
      <x:c r="F363" s="481"/>
      <x:c r="G363" s="1515"/>
      <x:c r="H363" s="469"/>
    </x:row>
    <x:row r="364" spans="1:8" ht="15.75" customHeight="1">
      <x:c r="A364" s="298"/>
      <x:c r="B364" s="1523" t="s">
        <x:v>854</x:v>
      </x:c>
      <x:c r="C364" s="1811" t="s">
        <x:v>1502</x:v>
      </x:c>
      <x:c r="D364" s="1811"/>
      <x:c r="E364" s="1811"/>
      <x:c r="F364" s="1811"/>
      <x:c r="G364" s="1515"/>
      <x:c r="H364" s="469"/>
    </x:row>
    <x:row r="365" spans="1:8" ht="15.75" customHeight="1">
      <x:c r="A365" s="298"/>
      <x:c r="B365" s="1523"/>
      <x:c r="C365" s="1811"/>
      <x:c r="D365" s="1811"/>
      <x:c r="E365" s="1811"/>
      <x:c r="F365" s="1811"/>
      <x:c r="G365" s="1515"/>
      <x:c r="H365" s="469"/>
    </x:row>
    <x:row r="366" spans="1:8" ht="15.75">
      <x:c r="A366" s="298"/>
      <x:c r="B366" s="479" t="s">
        <x:v>986</x:v>
      </x:c>
      <x:c r="C366" s="1815" t="s">
        <x:v>1135</x:v>
      </x:c>
      <x:c r="D366" s="1815"/>
      <x:c r="E366" s="1815"/>
      <x:c r="F366" s="1815"/>
      <x:c r="G366" s="1515"/>
      <x:c r="H366" s="469"/>
    </x:row>
    <x:row r="367" spans="1:8" ht="15.75">
      <x:c r="A367" s="298"/>
      <x:c r="B367" s="479"/>
      <x:c r="C367" s="1815"/>
      <x:c r="D367" s="1815"/>
      <x:c r="E367" s="1815"/>
      <x:c r="F367" s="1815"/>
      <x:c r="G367" s="1515"/>
      <x:c r="H367" s="469"/>
    </x:row>
    <x:row r="368" spans="1:8" ht="15.75">
      <x:c r="A368" s="298"/>
      <x:c r="B368" s="479"/>
      <x:c r="C368" s="1815"/>
      <x:c r="D368" s="1815"/>
      <x:c r="E368" s="1815"/>
      <x:c r="F368" s="1815"/>
      <x:c r="G368" s="1515"/>
      <x:c r="H368" s="469"/>
    </x:row>
    <x:row r="369" spans="1:8" ht="15.75">
      <x:c r="A369" s="298"/>
      <x:c r="B369" s="479"/>
      <x:c r="C369" s="1815"/>
      <x:c r="D369" s="1815"/>
      <x:c r="E369" s="1815"/>
      <x:c r="F369" s="1815"/>
      <x:c r="G369" s="1515"/>
      <x:c r="H369" s="469"/>
    </x:row>
    <x:row r="370" spans="1:8" ht="15.75">
      <x:c r="A370" s="298"/>
      <x:c r="B370" s="479"/>
      <x:c r="C370" s="1815"/>
      <x:c r="D370" s="1815"/>
      <x:c r="E370" s="1815"/>
      <x:c r="F370" s="1815"/>
      <x:c r="G370" s="1515"/>
      <x:c r="H370" s="469"/>
    </x:row>
    <x:row r="371" spans="1:8" ht="15.75">
      <x:c r="A371" s="298"/>
      <x:c r="B371" s="479"/>
      <x:c r="C371" s="1815"/>
      <x:c r="D371" s="1815"/>
      <x:c r="E371" s="1815"/>
      <x:c r="F371" s="1815"/>
      <x:c r="G371" s="1515"/>
      <x:c r="H371" s="469"/>
    </x:row>
    <x:row r="372" spans="1:8" ht="15.75">
      <x:c r="A372" s="298"/>
      <x:c r="B372" s="479"/>
      <x:c r="C372" s="1815"/>
      <x:c r="D372" s="1815"/>
      <x:c r="E372" s="1815"/>
      <x:c r="F372" s="1815"/>
      <x:c r="G372" s="1515"/>
      <x:c r="H372" s="469"/>
    </x:row>
    <x:row r="373" spans="1:8" ht="9.75" customHeight="1">
      <x:c r="A373" s="298"/>
      <x:c r="B373" s="479"/>
      <x:c r="C373" s="1815"/>
      <x:c r="D373" s="1815"/>
      <x:c r="E373" s="1815"/>
      <x:c r="F373" s="1815"/>
      <x:c r="G373" s="1515"/>
      <x:c r="H373" s="469"/>
    </x:row>
    <x:row r="374" spans="1:8" ht="9" customHeight="1">
      <x:c r="A374" s="298"/>
      <x:c r="B374" s="479"/>
      <x:c r="C374" s="1815"/>
      <x:c r="D374" s="1815"/>
      <x:c r="E374" s="1815"/>
      <x:c r="F374" s="1815"/>
      <x:c r="G374" s="1515"/>
      <x:c r="H374" s="469"/>
    </x:row>
    <x:row r="375" spans="1:8" ht="6" customHeight="1">
      <x:c r="A375" s="298"/>
      <x:c r="B375" s="479"/>
      <x:c r="C375" s="1815"/>
      <x:c r="D375" s="1815"/>
      <x:c r="E375" s="1815"/>
      <x:c r="F375" s="1815"/>
      <x:c r="G375" s="1515"/>
      <x:c r="H375" s="469"/>
    </x:row>
    <x:row r="376" spans="1:8" ht="15.75" customHeight="1">
      <x:c r="A376" s="298"/>
      <x:c r="B376" s="479" t="s">
        <x:v>987</x:v>
      </x:c>
      <x:c r="C376" s="1811" t="s">
        <x:v>1136</x:v>
      </x:c>
      <x:c r="D376" s="1811"/>
      <x:c r="E376" s="1811"/>
      <x:c r="F376" s="1811"/>
      <x:c r="G376" s="1515"/>
      <x:c r="H376" s="469"/>
    </x:row>
    <x:row r="377" spans="1:8" ht="15.75">
      <x:c r="A377" s="298"/>
      <x:c r="B377" s="479"/>
      <x:c r="C377" s="1811"/>
      <x:c r="D377" s="1811"/>
      <x:c r="E377" s="1811"/>
      <x:c r="F377" s="1811"/>
      <x:c r="G377" s="1515"/>
      <x:c r="H377" s="469"/>
    </x:row>
    <x:row r="378" spans="1:8" ht="15.75">
      <x:c r="A378" s="298"/>
      <x:c r="B378" s="479"/>
      <x:c r="C378" s="1811"/>
      <x:c r="D378" s="1811"/>
      <x:c r="E378" s="1811"/>
      <x:c r="F378" s="1811"/>
      <x:c r="G378" s="1515"/>
      <x:c r="H378" s="469"/>
    </x:row>
    <x:row r="379" spans="1:8" ht="11.25" customHeight="1">
      <x:c r="A379" s="298"/>
      <x:c r="B379" s="479"/>
      <x:c r="C379" s="1811"/>
      <x:c r="D379" s="1811"/>
      <x:c r="E379" s="1811"/>
      <x:c r="F379" s="1811"/>
      <x:c r="G379" s="1515"/>
      <x:c r="H379" s="469"/>
    </x:row>
    <x:row r="380" spans="1:8" ht="34.5" customHeight="1">
      <x:c r="A380" s="298"/>
      <x:c r="B380" s="479" t="s">
        <x:v>988</x:v>
      </x:c>
      <x:c r="C380" s="1812" t="s">
        <x:v>1415</x:v>
      </x:c>
      <x:c r="D380" s="1812"/>
      <x:c r="E380" s="1812"/>
      <x:c r="F380" s="1812"/>
      <x:c r="G380" s="1515"/>
      <x:c r="H380" s="469"/>
    </x:row>
    <x:row r="381" spans="1:8" ht="33" customHeight="1">
      <x:c r="A381" s="298"/>
      <x:c r="B381" s="479" t="s">
        <x:v>1093</x:v>
      </x:c>
      <x:c r="C381" s="1812" t="s">
        <x:v>1416</x:v>
      </x:c>
      <x:c r="D381" s="1812"/>
      <x:c r="E381" s="1812"/>
      <x:c r="F381" s="1812"/>
      <x:c r="G381" s="1515"/>
      <x:c r="H381" s="469"/>
    </x:row>
    <x:row r="382" spans="1:8" ht="33.75" customHeight="1">
      <x:c r="A382" s="298"/>
      <x:c r="B382" s="479" t="s">
        <x:v>1137</x:v>
      </x:c>
      <x:c r="C382" s="1812" t="s">
        <x:v>1417</x:v>
      </x:c>
      <x:c r="D382" s="1812"/>
      <x:c r="E382" s="1812"/>
      <x:c r="F382" s="1812"/>
      <x:c r="G382" s="1515"/>
      <x:c r="H382" s="469"/>
    </x:row>
    <x:row r="383" spans="1:8" ht="31.5" customHeight="1">
      <x:c r="A383" s="282"/>
      <x:c r="B383" s="479" t="s">
        <x:v>1138</x:v>
      </x:c>
      <x:c r="C383" s="1810" t="s">
        <x:v>1645</x:v>
      </x:c>
      <x:c r="D383" s="1810"/>
      <x:c r="E383" s="1810"/>
      <x:c r="F383" s="1810"/>
      <x:c r="G383" s="288"/>
      <x:c r="H383" s="64"/>
    </x:row>
    <x:row r="384" spans="1:8" ht="15.75">
      <x:c r="A384" s="190" t="s">
        <x:v>464</x:v>
      </x:c>
      <x:c r="B384" s="191"/>
      <x:c r="C384" s="15"/>
      <x:c r="D384" s="60"/>
      <x:c r="E384" s="192"/>
      <x:c r="F384" s="60"/>
      <x:c r="G384" s="60"/>
      <x:c r="H384" s="15"/>
    </x:row>
    <x:row r="385" spans="1:8">
      <x:c r="A385" s="282"/>
      <x:c r="B385" s="281"/>
      <x:c r="C385" s="1361"/>
      <x:c r="D385" s="1361"/>
    </x:row>
    <x:row r="386" spans="1:8">
      <x:c r="H386" s="193"/>
    </x:row>
    <x:row r="387" spans="1:8">
      <x:c r="H387" s="194"/>
    </x:row>
  </x:sheetData>
  <x:mergeCells count="9">
    <x:mergeCell ref="C383:F383"/>
    <x:mergeCell ref="C347:F348"/>
    <x:mergeCell ref="C380:F380"/>
    <x:mergeCell ref="C382:F382"/>
    <x:mergeCell ref="C381:F381"/>
    <x:mergeCell ref="C349:F349"/>
    <x:mergeCell ref="C364:F365"/>
    <x:mergeCell ref="C366:F375"/>
    <x:mergeCell ref="C376:F379"/>
  </x:mergeCells>
  <x:phoneticPr fontId="50" type="noConversion"/>
  <x:printOptions horizontalCentered="1"/>
  <x:pageMargins left="0.2" right="0.2" top="0.5" bottom="0.5" header="0.3" footer="0.3"/>
  <x:pageSetup scale="46" fitToHeight="0" orientation="portrait" r:id="rId2"/>
  <x:rowBreaks count="4" manualBreakCount="4">
    <x:brk id="90" max="7" man="1"/>
    <x:brk id="179" max="7" man="1"/>
    <x:brk id="249" max="7" man="1"/>
    <x:brk id="333" max="7" man="1"/>
  </x:rowBreak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CCAD2C5-34B5-4C85-B93E-A44B015521D5}" mc:Ignorable="x14ac xr xr2 xr3">
  <x:sheetPr>
    <x:pageSetUpPr fitToPage="1"/>
  </x:sheetPr>
  <x:dimension ref="A1:T212"/>
  <x:sheetViews>
    <x:sheetView zoomScale="80" zoomScaleNormal="80" workbookViewId="0">
      <x:pane xSplit="3" ySplit="5" topLeftCell="D6" activePane="bottomRight" state="frozen"/>
      <x:selection activeCell="C390" sqref="C390"/>
      <x:selection pane="topRight" activeCell="C390" sqref="C390"/>
      <x:selection pane="bottomLeft" activeCell="C390" sqref="C390"/>
      <x:selection pane="bottomRight" activeCell="C390" sqref="C390"/>
    </x:sheetView>
  </x:sheetViews>
  <x:sheetFormatPr defaultColWidth="9.140625" defaultRowHeight="12.75"/>
  <x:cols>
    <x:col min="1" max="1" width="3.7109375" style="257" customWidth="1"/>
    <x:col min="2" max="2" width="10.5703125" style="306" customWidth="1"/>
    <x:col min="3" max="3" width="3.5703125" style="257" customWidth="1"/>
    <x:col min="4" max="4" width="27.85546875" style="257" customWidth="1"/>
    <x:col min="5" max="5" width="14.42578125" style="257" customWidth="1"/>
    <x:col min="6" max="6" width="21.85546875" style="257" customWidth="1"/>
    <x:col min="7" max="7" width="15.140625" style="257" customWidth="1"/>
    <x:col min="8" max="8" width="20.5703125" style="257" customWidth="1"/>
    <x:col min="9" max="9" width="3.85546875" style="257" customWidth="1"/>
    <x:col min="10" max="12" width="20.5703125" style="257" customWidth="1"/>
    <x:col min="13" max="13" width="3.85546875" style="257" customWidth="1"/>
    <x:col min="14" max="14" width="19.7109375" style="257" customWidth="1"/>
    <x:col min="15" max="18" width="20.5703125" style="257" customWidth="1"/>
    <x:col min="19" max="19" width="2.7109375" style="257" customWidth="1"/>
    <x:col min="20" max="16384" width="9.140625" style="257"/>
  </x:cols>
  <x:sheetData>
    <x:row r="1" spans="1:20" s="1534" customFormat="1" ht="18">
      <x:c r="A1" s="1816" t="s">
        <x:v>1397</x:v>
      </x:c>
      <x:c r="B1" s="1816"/>
      <x:c r="C1" s="1816"/>
      <x:c r="D1" s="1816"/>
      <x:c r="E1" s="1816"/>
      <x:c r="F1" s="1816"/>
      <x:c r="G1" s="1816"/>
      <x:c r="H1" s="1816"/>
      <x:c r="I1" s="1816"/>
      <x:c r="J1" s="1816"/>
      <x:c r="K1" s="1816"/>
      <x:c r="L1" s="1816"/>
      <x:c r="M1" s="1816"/>
      <x:c r="N1" s="1816"/>
      <x:c r="O1" s="1816"/>
      <x:c r="P1" s="1816"/>
      <x:c r="Q1" s="1816"/>
      <x:c r="R1" s="1816"/>
      <x:c r="S1" s="1816"/>
    </x:row>
    <x:row r="2" spans="1:20" s="240" customFormat="1" ht="15.75">
      <x:c r="A2" s="1817" t="s">
        <x:v>1186</x:v>
      </x:c>
      <x:c r="B2" s="1817"/>
      <x:c r="C2" s="1817"/>
      <x:c r="D2" s="1817"/>
      <x:c r="E2" s="1817"/>
      <x:c r="F2" s="1817"/>
      <x:c r="G2" s="1817"/>
      <x:c r="H2" s="1817"/>
      <x:c r="I2" s="1817"/>
      <x:c r="J2" s="1817"/>
      <x:c r="K2" s="1817"/>
      <x:c r="L2" s="1817"/>
      <x:c r="M2" s="1817"/>
      <x:c r="N2" s="1817"/>
      <x:c r="O2" s="1817"/>
      <x:c r="P2" s="1817"/>
      <x:c r="Q2" s="1817"/>
      <x:c r="R2" s="1817"/>
      <x:c r="S2" s="1817"/>
    </x:row>
    <x:row r="3" spans="1:20" s="240" customFormat="1" ht="15.75">
      <x:c r="A3" s="1817" t="s">
        <x:v>1187</x:v>
      </x:c>
      <x:c r="B3" s="1817"/>
      <x:c r="C3" s="1817"/>
      <x:c r="D3" s="1817"/>
      <x:c r="E3" s="1817"/>
      <x:c r="F3" s="1817"/>
      <x:c r="G3" s="1817"/>
      <x:c r="H3" s="1817"/>
      <x:c r="I3" s="1817"/>
      <x:c r="J3" s="1817"/>
      <x:c r="K3" s="1817"/>
      <x:c r="L3" s="1817"/>
      <x:c r="M3" s="1817"/>
      <x:c r="N3" s="1817"/>
      <x:c r="O3" s="1817"/>
      <x:c r="P3" s="1817"/>
      <x:c r="Q3" s="1817"/>
      <x:c r="R3" s="1817"/>
      <x:c r="S3" s="1817"/>
    </x:row>
    <x:row r="4" spans="1:20">
      <x:c r="A4" s="303"/>
      <x:c r="B4" s="304"/>
      <x:c r="C4" s="303"/>
    </x:row>
    <x:row r="5" spans="1:20" s="240" customFormat="1" ht="15">
      <x:c r="B5" s="305"/>
      <x:c r="D5" s="240" t="s">
        <x:v>859</x:v>
      </x:c>
      <x:c r="E5" s="1393" t="s">
        <x:v>1871</x:v>
      </x:c>
      <x:c r="F5" s="242"/>
      <x:c r="G5" s="242"/>
      <x:c r="H5" s="242"/>
    </x:row>
    <x:row r="6" spans="1:20">
      <x:c r="D6" s="303"/>
    </x:row>
    <x:row r="7" spans="1:20">
      <x:c r="D7" s="303" t="s">
        <x:v>860</x:v>
      </x:c>
      <x:c r="J7" s="1824"/>
      <x:c r="K7" s="1824"/>
      <x:c r="L7" s="1824"/>
      <x:c r="N7" s="1824"/>
      <x:c r="O7" s="1824"/>
      <x:c r="P7" s="1824"/>
      <x:c r="Q7" s="1824"/>
      <x:c r="R7" s="1824"/>
    </x:row>
    <x:row r="8" spans="1:20">
      <x:c r="D8" s="1818" t="s">
        <x:v>861</x:v>
      </x:c>
      <x:c r="E8" s="1819"/>
      <x:c r="F8" s="1819"/>
      <x:c r="G8" s="1819"/>
      <x:c r="H8" s="1820"/>
      <x:c r="I8" s="307"/>
      <x:c r="J8" s="1821" t="s">
        <x:v>1188</x:v>
      </x:c>
      <x:c r="K8" s="1822"/>
      <x:c r="L8" s="1823"/>
      <x:c r="M8" s="307"/>
      <x:c r="N8" s="1821" t="s">
        <x:v>1189</x:v>
      </x:c>
      <x:c r="O8" s="1822"/>
      <x:c r="P8" s="1822"/>
      <x:c r="Q8" s="1822"/>
      <x:c r="R8" s="1823"/>
      <x:c r="S8" s="307"/>
    </x:row>
    <x:row r="9" spans="1:20">
      <x:c r="D9" s="308" t="s">
        <x:v>164</x:v>
      </x:c>
      <x:c r="E9" s="308" t="s">
        <x:v>165</x:v>
      </x:c>
      <x:c r="F9" s="308" t="s">
        <x:v>1190</x:v>
      </x:c>
      <x:c r="G9" s="308" t="s">
        <x:v>1191</x:v>
      </x:c>
      <x:c r="H9" s="308" t="s">
        <x:v>1192</x:v>
      </x:c>
      <x:c r="I9" s="307"/>
      <x:c r="J9" s="308" t="s">
        <x:v>1193</x:v>
      </x:c>
      <x:c r="K9" s="308" t="s">
        <x:v>1194</x:v>
      </x:c>
      <x:c r="L9" s="308" t="s">
        <x:v>1195</x:v>
      </x:c>
      <x:c r="M9" s="307"/>
      <x:c r="N9" s="308" t="s">
        <x:v>1196</x:v>
      </x:c>
      <x:c r="O9" s="308" t="s">
        <x:v>1197</x:v>
      </x:c>
      <x:c r="P9" s="308" t="s">
        <x:v>1198</x:v>
      </x:c>
      <x:c r="Q9" s="308" t="s">
        <x:v>1199</x:v>
      </x:c>
      <x:c r="R9" s="308" t="s">
        <x:v>1200</x:v>
      </x:c>
      <x:c r="S9" s="307"/>
    </x:row>
    <x:row r="10" spans="1:20" s="659" customFormat="1" ht="51" customHeight="1">
      <x:c r="B10" s="1559" t="s">
        <x:v>1201</x:v>
      </x:c>
      <x:c r="D10" s="1560" t="s">
        <x:v>159</x:v>
      </x:c>
      <x:c r="E10" s="1560" t="s">
        <x:v>862</x:v>
      </x:c>
      <x:c r="F10" s="1560" t="s">
        <x:v>951</x:v>
      </x:c>
      <x:c r="G10" s="1560" t="s">
        <x:v>950</x:v>
      </x:c>
      <x:c r="H10" s="1560" t="s">
        <x:v>1202</x:v>
      </x:c>
      <x:c r="I10" s="1521"/>
      <x:c r="J10" s="1560" t="s">
        <x:v>865</x:v>
      </x:c>
      <x:c r="K10" s="1560" t="s">
        <x:v>1203</x:v>
      </x:c>
      <x:c r="L10" s="1560" t="s">
        <x:v>1204</x:v>
      </x:c>
      <x:c r="M10" s="1521"/>
      <x:c r="N10" s="1560" t="s">
        <x:v>949</x:v>
      </x:c>
      <x:c r="O10" s="1560" t="s">
        <x:v>1205</x:v>
      </x:c>
      <x:c r="P10" s="1560" t="s">
        <x:v>1206</x:v>
      </x:c>
      <x:c r="Q10" s="1560" t="s">
        <x:v>1207</x:v>
      </x:c>
      <x:c r="R10" s="1560" t="s">
        <x:v>1208</x:v>
      </x:c>
      <x:c r="S10" s="1521"/>
    </x:row>
    <x:row r="11" spans="1:20">
      <x:c r="E11" s="510"/>
      <x:c r="F11" s="510"/>
      <x:c r="G11" s="510"/>
      <x:c r="H11" s="510"/>
      <x:c r="I11" s="510"/>
      <x:c r="J11" s="510"/>
      <x:c r="K11" s="510"/>
      <x:c r="L11" s="510"/>
      <x:c r="M11" s="510"/>
      <x:c r="N11" s="510"/>
      <x:c r="O11" s="510"/>
      <x:c r="P11" s="510"/>
      <x:c r="Q11" s="510"/>
      <x:c r="R11" s="510"/>
      <x:c r="S11" s="510"/>
    </x:row>
    <x:row r="12" spans="1:20">
      <x:c r="B12" s="306">
        <x:v>1</x:v>
      </x:c>
      <x:c r="D12" s="257" t="s">
        <x:v>948</x:v>
      </x:c>
      <x:c r="E12" s="510"/>
      <x:c r="F12" s="510"/>
      <x:c r="G12" s="510"/>
      <x:c r="H12" s="510"/>
      <x:c r="I12" s="510"/>
      <x:c r="J12" s="311" t="s">
        <x:v>1840</x:v>
      </x:c>
      <x:c r="K12" s="510"/>
      <x:c r="L12" s="311">
        <x:v>0</x:v>
      </x:c>
      <x:c r="M12" s="510"/>
      <x:c r="N12" s="311" t="s">
        <x:v>1840</x:v>
      </x:c>
      <x:c r="O12" s="510"/>
      <x:c r="P12" s="510"/>
      <x:c r="Q12" s="510"/>
      <x:c r="R12" s="311">
        <x:v>0</x:v>
      </x:c>
      <x:c r="S12" s="510"/>
    </x:row>
    <x:row r="13" spans="1:20">
      <x:c r="E13" s="510"/>
      <x:c r="F13" s="510"/>
      <x:c r="G13" s="510"/>
      <x:c r="H13" s="510"/>
      <x:c r="I13" s="510"/>
      <x:c r="J13" s="1257"/>
      <x:c r="K13" s="510"/>
      <x:c r="L13" s="510"/>
      <x:c r="M13" s="510"/>
      <x:c r="N13" s="1257"/>
      <x:c r="O13" s="510"/>
      <x:c r="P13" s="510"/>
      <x:c r="Q13" s="510"/>
      <x:c r="R13" s="510"/>
      <x:c r="S13" s="510"/>
    </x:row>
    <x:row r="14" spans="1:20">
      <x:c r="B14" s="306">
        <x:f>B12+1</x:f>
        <x:v>2</x:v>
      </x:c>
      <x:c r="D14" s="257" t="s">
        <x:v>1638</x:v>
      </x:c>
      <x:c r="E14" s="1240"/>
      <x:c r="F14" s="1240"/>
      <x:c r="G14" s="1240"/>
      <x:c r="H14" s="1240"/>
      <x:c r="I14" s="1240"/>
      <x:c r="J14" s="311" t="s">
        <x:v>1850</x:v>
      </x:c>
      <x:c r="K14" s="1240"/>
      <x:c r="L14" s="1240"/>
      <x:c r="M14" s="1240"/>
      <x:c r="N14" s="311" t="s">
        <x:v>1868</x:v>
      </x:c>
      <x:c r="O14" s="1240"/>
      <x:c r="P14" s="1240"/>
      <x:c r="Q14" s="1240"/>
      <x:c r="R14" s="1240"/>
      <x:c r="S14" s="1240"/>
    </x:row>
    <x:row r="15" spans="1:20">
      <x:c r="E15" s="1240"/>
      <x:c r="F15" s="1240"/>
      <x:c r="G15" s="1240"/>
      <x:c r="H15" s="1240"/>
      <x:c r="I15" s="1240"/>
      <x:c r="J15" s="1240"/>
      <x:c r="K15" s="1240"/>
      <x:c r="L15" s="1240"/>
      <x:c r="M15" s="1240"/>
      <x:c r="N15" s="1240"/>
      <x:c r="O15" s="1240"/>
      <x:c r="P15" s="1240"/>
      <x:c r="Q15" s="1240"/>
      <x:c r="R15" s="1240"/>
      <x:c r="S15" s="1240"/>
    </x:row>
    <x:row r="16" spans="1:20">
      <x:c r="B16" s="306">
        <x:f>B14+1</x:f>
        <x:v>3</x:v>
      </x:c>
      <x:c r="D16" s="312" t="s">
        <x:v>491</x:v>
      </x:c>
      <x:c r="E16" s="1267">
        <x:v>31</x:v>
      </x:c>
      <x:c r="F16" s="1266">
        <x:v>0</x:v>
      </x:c>
      <x:c r="G16" s="1266">
        <x:v>214</x:v>
      </x:c>
      <x:c r="H16" s="313">
        <x:f t="shared" ref="H16:H27" si="0">IF(F16=0,0.5,F16/G16)</x:f>
        <x:v>0.5</x:v>
      </x:c>
      <x:c r="I16" s="314"/>
      <x:c r="J16" s="311">
        <x:v>569848.82346726616</x:v>
      </x:c>
      <x:c r="K16" s="315">
        <x:f t="shared" ref="K16:K27" si="1">+J16*H16</x:f>
        <x:v>284924.41173363308</x:v>
      </x:c>
      <x:c r="L16" s="315">
        <x:f>+K16+L12</x:f>
        <x:v>284924.41173363308</x:v>
      </x:c>
      <x:c r="M16" s="314"/>
      <x:c r="N16" s="311">
        <x:f>('1B - ADIT EOY'!$H$101-'1C - ADIT BOY'!$H$101)/12</x:f>
        <x:v>349146.15580583346</x:v>
      </x:c>
      <x:c r="O16" s="315">
        <x:f t="shared" ref="O16:O27" si="2">IF($D$187="True-Up Adjustment",N16-J16,0)</x:f>
        <x:v>-220702.6676614327</x:v>
      </x:c>
      <x:c r="P16" s="315">
        <x:f t="shared" ref="P16:P27" si="3">IF($D$187="True-Up Adjustment",IF(AND(J16&gt;=0,N16&gt;=0),IF(O16&gt;=0,K16+O16,N16/J16*K16),IF(AND(J16&lt;0,N16&lt;0),IF(O16&lt;0,K16+O16,N16/J16*K16),0)),0)</x:f>
        <x:v>174573.07790291673</x:v>
      </x:c>
      <x:c r="Q16" s="315">
        <x:f t="shared" ref="Q16:Q27" si="4">IF(AND(J16&gt;=0,N16&lt;0),N16,IF(AND(J16&lt;0,N16&gt;=0),N16,0))</x:f>
        <x:v>0</x:v>
      </x:c>
      <x:c r="R16" s="315">
        <x:f>P16+Q16+R12</x:f>
        <x:v>174573.07790291673</x:v>
      </x:c>
      <x:c r="S16" s="314"/>
      <x:c r="T16" s="627"/>
    </x:row>
    <x:row r="17" spans="2:19">
      <x:c r="B17" s="306">
        <x:f t="shared" ref="B17:B28" si="5">+B16+1</x:f>
        <x:v>4</x:v>
      </x:c>
      <x:c r="D17" s="312" t="s">
        <x:v>492</x:v>
      </x:c>
      <x:c r="E17" s="1267">
        <x:v>28</x:v>
      </x:c>
      <x:c r="F17" s="1266">
        <x:v>0</x:v>
      </x:c>
      <x:c r="G17" s="1266">
        <x:v>214</x:v>
      </x:c>
      <x:c r="H17" s="313">
        <x:f t="shared" si="0"/>
        <x:v>0.5</x:v>
      </x:c>
      <x:c r="I17" s="314"/>
      <x:c r="J17" s="311">
        <x:v>569848.82346726616</x:v>
      </x:c>
      <x:c r="K17" s="315">
        <x:f>+J17*H17</x:f>
        <x:v>284924.41173363308</x:v>
      </x:c>
      <x:c r="L17" s="315">
        <x:f t="shared" ref="L17:L27" si="6">+K17+L16</x:f>
        <x:v>569848.82346726616</x:v>
      </x:c>
      <x:c r="M17" s="314"/>
      <x:c r="N17" s="311">
        <x:f>('1B - ADIT EOY'!$H$101-'1C - ADIT BOY'!$H$101)/12</x:f>
        <x:v>349146.15580583346</x:v>
      </x:c>
      <x:c r="O17" s="315">
        <x:f t="shared" si="2"/>
        <x:v>-220702.6676614327</x:v>
      </x:c>
      <x:c r="P17" s="315">
        <x:f t="shared" si="3"/>
        <x:v>174573.07790291673</x:v>
      </x:c>
      <x:c r="Q17" s="315">
        <x:f t="shared" si="4"/>
        <x:v>0</x:v>
      </x:c>
      <x:c r="R17" s="315">
        <x:f>R16+P17+Q17</x:f>
        <x:v>349146.15580583346</x:v>
      </x:c>
      <x:c r="S17" s="314"/>
    </x:row>
    <x:row r="18" spans="2:19">
      <x:c r="B18" s="306">
        <x:f t="shared" si="5"/>
        <x:v>5</x:v>
      </x:c>
      <x:c r="D18" s="312" t="s">
        <x:v>511</x:v>
      </x:c>
      <x:c r="E18" s="1267">
        <x:v>31</x:v>
      </x:c>
      <x:c r="F18" s="1266">
        <x:v>0</x:v>
      </x:c>
      <x:c r="G18" s="1266">
        <x:v>214</x:v>
      </x:c>
      <x:c r="H18" s="313">
        <x:f t="shared" si="0"/>
        <x:v>0.5</x:v>
      </x:c>
      <x:c r="I18" s="314"/>
      <x:c r="J18" s="311">
        <x:v>569848.82346726616</x:v>
      </x:c>
      <x:c r="K18" s="315">
        <x:f t="shared" si="1"/>
        <x:v>284924.41173363308</x:v>
      </x:c>
      <x:c r="L18" s="315">
        <x:f t="shared" si="6"/>
        <x:v>854773.23520089919</x:v>
      </x:c>
      <x:c r="M18" s="314"/>
      <x:c r="N18" s="311">
        <x:f>('1B - ADIT EOY'!$H$101-'1C - ADIT BOY'!$H$101)/12</x:f>
        <x:v>349146.15580583346</x:v>
      </x:c>
      <x:c r="O18" s="315">
        <x:f t="shared" si="2"/>
        <x:v>-220702.6676614327</x:v>
      </x:c>
      <x:c r="P18" s="315">
        <x:f t="shared" si="3"/>
        <x:v>174573.07790291673</x:v>
      </x:c>
      <x:c r="Q18" s="315">
        <x:f t="shared" si="4"/>
        <x:v>0</x:v>
      </x:c>
      <x:c r="R18" s="315">
        <x:f t="shared" ref="R18:R27" si="7">R17+P18+Q18</x:f>
        <x:v>523719.23370875022</x:v>
      </x:c>
      <x:c r="S18" s="314"/>
    </x:row>
    <x:row r="19" spans="2:19">
      <x:c r="B19" s="306">
        <x:f t="shared" si="5"/>
        <x:v>6</x:v>
      </x:c>
      <x:c r="D19" s="312" t="s">
        <x:v>161</x:v>
      </x:c>
      <x:c r="E19" s="1267">
        <x:v>30</x:v>
      </x:c>
      <x:c r="F19" s="1266">
        <x:v>0</x:v>
      </x:c>
      <x:c r="G19" s="1266">
        <x:v>214</x:v>
      </x:c>
      <x:c r="H19" s="313">
        <x:f t="shared" si="0"/>
        <x:v>0.5</x:v>
      </x:c>
      <x:c r="I19" s="314"/>
      <x:c r="J19" s="311">
        <x:v>569848.82346726616</x:v>
      </x:c>
      <x:c r="K19" s="315">
        <x:f t="shared" si="1"/>
        <x:v>284924.41173363308</x:v>
      </x:c>
      <x:c r="L19" s="315">
        <x:f t="shared" si="6"/>
        <x:v>1139697.6469345323</x:v>
      </x:c>
      <x:c r="M19" s="314"/>
      <x:c r="N19" s="311">
        <x:f>('1B - ADIT EOY'!$H$101-'1C - ADIT BOY'!$H$101)/12</x:f>
        <x:v>349146.15580583346</x:v>
      </x:c>
      <x:c r="O19" s="315">
        <x:f t="shared" si="2"/>
        <x:v>-220702.6676614327</x:v>
      </x:c>
      <x:c r="P19" s="315">
        <x:f t="shared" si="3"/>
        <x:v>174573.07790291673</x:v>
      </x:c>
      <x:c r="Q19" s="315">
        <x:f t="shared" si="4"/>
        <x:v>0</x:v>
      </x:c>
      <x:c r="R19" s="315">
        <x:f t="shared" si="7"/>
        <x:v>698292.31161166693</x:v>
      </x:c>
      <x:c r="S19" s="314"/>
    </x:row>
    <x:row r="20" spans="2:19">
      <x:c r="B20" s="306">
        <x:f t="shared" si="5"/>
        <x:v>7</x:v>
      </x:c>
      <x:c r="D20" s="312" t="s">
        <x:v>162</x:v>
      </x:c>
      <x:c r="E20" s="1267">
        <x:v>31</x:v>
      </x:c>
      <x:c r="F20" s="1266">
        <x:v>0</x:v>
      </x:c>
      <x:c r="G20" s="1266">
        <x:v>214</x:v>
      </x:c>
      <x:c r="H20" s="313">
        <x:f t="shared" si="0"/>
        <x:v>0.5</x:v>
      </x:c>
      <x:c r="I20" s="314"/>
      <x:c r="J20" s="311">
        <x:v>569848.82346726616</x:v>
      </x:c>
      <x:c r="K20" s="315">
        <x:f t="shared" si="1"/>
        <x:v>284924.41173363308</x:v>
      </x:c>
      <x:c r="L20" s="315">
        <x:f t="shared" si="6"/>
        <x:v>1424622.0586681655</x:v>
      </x:c>
      <x:c r="M20" s="314"/>
      <x:c r="N20" s="311">
        <x:f>('1B - ADIT EOY'!$H$101-'1C - ADIT BOY'!$H$101)/12</x:f>
        <x:v>349146.15580583346</x:v>
      </x:c>
      <x:c r="O20" s="315">
        <x:f t="shared" si="2"/>
        <x:v>-220702.6676614327</x:v>
      </x:c>
      <x:c r="P20" s="315">
        <x:f t="shared" si="3"/>
        <x:v>174573.07790291673</x:v>
      </x:c>
      <x:c r="Q20" s="315">
        <x:f t="shared" si="4"/>
        <x:v>0</x:v>
      </x:c>
      <x:c r="R20" s="315">
        <x:f t="shared" si="7"/>
        <x:v>872865.38951458363</x:v>
      </x:c>
      <x:c r="S20" s="314"/>
    </x:row>
    <x:row r="21" spans="2:19">
      <x:c r="B21" s="306">
        <x:f t="shared" si="5"/>
        <x:v>8</x:v>
      </x:c>
      <x:c r="D21" s="312" t="s">
        <x:v>163</x:v>
      </x:c>
      <x:c r="E21" s="1267">
        <x:v>30</x:v>
      </x:c>
      <x:c r="F21" s="1266">
        <x:f t="shared" ref="F21:F26" si="8">F22+E22</x:f>
        <x:v>185</x:v>
      </x:c>
      <x:c r="G21" s="1266">
        <x:v>214</x:v>
      </x:c>
      <x:c r="H21" s="313">
        <x:f t="shared" si="0"/>
        <x:v>0.86448598130841126</x:v>
      </x:c>
      <x:c r="I21" s="314"/>
      <x:c r="J21" s="311">
        <x:v>569848.82346726616</x:v>
      </x:c>
      <x:c r="K21" s="315">
        <x:f t="shared" si="1"/>
        <x:v>492626.31935254321</x:v>
      </x:c>
      <x:c r="L21" s="315">
        <x:f t="shared" si="6"/>
        <x:v>1917248.3780207087</x:v>
      </x:c>
      <x:c r="M21" s="314"/>
      <x:c r="N21" s="311">
        <x:f>('1B - ADIT EOY'!$H$101-'1C - ADIT BOY'!$H$101)/12</x:f>
        <x:v>349146.15580583346</x:v>
      </x:c>
      <x:c r="O21" s="315">
        <x:f t="shared" si="2"/>
        <x:v>-220702.6676614327</x:v>
      </x:c>
      <x:c r="P21" s="315">
        <x:f t="shared" si="3"/>
        <x:v>301831.95712186542</x:v>
      </x:c>
      <x:c r="Q21" s="315">
        <x:f t="shared" si="4"/>
        <x:v>0</x:v>
      </x:c>
      <x:c r="R21" s="315">
        <x:f t="shared" si="7"/>
        <x:v>1174697.346636449</x:v>
      </x:c>
      <x:c r="S21" s="314"/>
    </x:row>
    <x:row r="22" spans="2:19">
      <x:c r="B22" s="306">
        <x:f t="shared" si="5"/>
        <x:v>9</x:v>
      </x:c>
      <x:c r="D22" s="312" t="s">
        <x:v>494</x:v>
      </x:c>
      <x:c r="E22" s="1267">
        <x:v>31</x:v>
      </x:c>
      <x:c r="F22" s="1266">
        <x:f t="shared" si="8"/>
        <x:v>154</x:v>
      </x:c>
      <x:c r="G22" s="1266">
        <x:v>214</x:v>
      </x:c>
      <x:c r="H22" s="313">
        <x:f t="shared" si="0"/>
        <x:v>0.71962616822429903</x:v>
      </x:c>
      <x:c r="I22" s="314"/>
      <x:c r="J22" s="311">
        <x:v>569848.82346726616</x:v>
      </x:c>
      <x:c r="K22" s="315">
        <x:f t="shared" si="1"/>
        <x:v>410078.12529887375</x:v>
      </x:c>
      <x:c r="L22" s="315">
        <x:f t="shared" si="6"/>
        <x:v>2327326.5033195824</x:v>
      </x:c>
      <x:c r="M22" s="314"/>
      <x:c r="N22" s="311">
        <x:f>('1B - ADIT EOY'!$H$101-'1C - ADIT BOY'!$H$101)/12</x:f>
        <x:v>349146.15580583346</x:v>
      </x:c>
      <x:c r="O22" s="315">
        <x:f t="shared" si="2"/>
        <x:v>-220702.6676614327</x:v>
      </x:c>
      <x:c r="P22" s="315">
        <x:f t="shared" si="3"/>
        <x:v>251254.71025279604</x:v>
      </x:c>
      <x:c r="Q22" s="315">
        <x:f t="shared" si="4"/>
        <x:v>0</x:v>
      </x:c>
      <x:c r="R22" s="315">
        <x:f t="shared" si="7"/>
        <x:v>1425952.0568892451</x:v>
      </x:c>
      <x:c r="S22" s="314"/>
    </x:row>
    <x:row r="23" spans="2:19">
      <x:c r="B23" s="306">
        <x:f t="shared" si="5"/>
        <x:v>10</x:v>
      </x:c>
      <x:c r="D23" s="312" t="s">
        <x:v>512</x:v>
      </x:c>
      <x:c r="E23" s="1267">
        <x:v>31</x:v>
      </x:c>
      <x:c r="F23" s="1266">
        <x:f t="shared" si="8"/>
        <x:v>123</x:v>
      </x:c>
      <x:c r="G23" s="1266">
        <x:v>214</x:v>
      </x:c>
      <x:c r="H23" s="313">
        <x:f t="shared" si="0"/>
        <x:v>0.57476635514018692</x:v>
      </x:c>
      <x:c r="I23" s="314"/>
      <x:c r="J23" s="311">
        <x:v>569848.82346726616</x:v>
      </x:c>
      <x:c r="K23" s="315">
        <x:f t="shared" si="1"/>
        <x:v>327529.93124520441</x:v>
      </x:c>
      <x:c r="L23" s="315">
        <x:f t="shared" si="6"/>
        <x:v>2654856.434564787</x:v>
      </x:c>
      <x:c r="M23" s="314"/>
      <x:c r="N23" s="311">
        <x:f>('1B - ADIT EOY'!$H$101-'1C - ADIT BOY'!$H$101)/12</x:f>
        <x:v>349146.15580583346</x:v>
      </x:c>
      <x:c r="O23" s="315">
        <x:f t="shared" si="2"/>
        <x:v>-220702.6676614327</x:v>
      </x:c>
      <x:c r="P23" s="315">
        <x:f t="shared" si="3"/>
        <x:v>200677.46338372675</x:v>
      </x:c>
      <x:c r="Q23" s="315">
        <x:f t="shared" si="4"/>
        <x:v>0</x:v>
      </x:c>
      <x:c r="R23" s="315">
        <x:f t="shared" si="7"/>
        <x:v>1626629.5202729718</x:v>
      </x:c>
      <x:c r="S23" s="314"/>
    </x:row>
    <x:row r="24" spans="2:19">
      <x:c r="B24" s="306">
        <x:f t="shared" si="5"/>
        <x:v>11</x:v>
      </x:c>
      <x:c r="D24" s="312" t="s">
        <x:v>496</x:v>
      </x:c>
      <x:c r="E24" s="1267">
        <x:v>30</x:v>
      </x:c>
      <x:c r="F24" s="1266">
        <x:f t="shared" si="8"/>
        <x:v>93</x:v>
      </x:c>
      <x:c r="G24" s="1266">
        <x:v>214</x:v>
      </x:c>
      <x:c r="H24" s="313">
        <x:f t="shared" si="0"/>
        <x:v>0.43457943925233644</x:v>
      </x:c>
      <x:c r="I24" s="314"/>
      <x:c r="J24" s="311">
        <x:v>569848.82346726616</x:v>
      </x:c>
      <x:c r="K24" s="315">
        <x:f t="shared" si="1"/>
        <x:v>247644.58216100818</x:v>
      </x:c>
      <x:c r="L24" s="315">
        <x:f t="shared" si="6"/>
        <x:v>2902501.0167257953</x:v>
      </x:c>
      <x:c r="M24" s="314"/>
      <x:c r="N24" s="311">
        <x:f>('1B - ADIT EOY'!$H$101-'1C - ADIT BOY'!$H$101)/12</x:f>
        <x:v>349146.15580583346</x:v>
      </x:c>
      <x:c r="O24" s="315">
        <x:f t="shared" si="2"/>
        <x:v>-220702.6676614327</x:v>
      </x:c>
      <x:c r="P24" s="315">
        <x:f t="shared" si="3"/>
        <x:v>151731.74060720799</x:v>
      </x:c>
      <x:c r="Q24" s="315">
        <x:f t="shared" si="4"/>
        <x:v>0</x:v>
      </x:c>
      <x:c r="R24" s="315">
        <x:f t="shared" si="7"/>
        <x:v>1778361.2608801797</x:v>
      </x:c>
      <x:c r="S24" s="314"/>
    </x:row>
    <x:row r="25" spans="2:19">
      <x:c r="B25" s="306">
        <x:f t="shared" si="5"/>
        <x:v>12</x:v>
      </x:c>
      <x:c r="D25" s="312" t="s">
        <x:v>497</x:v>
      </x:c>
      <x:c r="E25" s="1267">
        <x:v>31</x:v>
      </x:c>
      <x:c r="F25" s="1266">
        <x:f t="shared" si="8"/>
        <x:v>62</x:v>
      </x:c>
      <x:c r="G25" s="1266">
        <x:v>214</x:v>
      </x:c>
      <x:c r="H25" s="313">
        <x:f t="shared" si="0"/>
        <x:v>0.28971962616822428</x:v>
      </x:c>
      <x:c r="I25" s="314"/>
      <x:c r="J25" s="311">
        <x:v>569848.82346726616</x:v>
      </x:c>
      <x:c r="K25" s="315">
        <x:f t="shared" si="1"/>
        <x:v>165096.38810733877</x:v>
      </x:c>
      <x:c r="L25" s="315">
        <x:f t="shared" si="6"/>
        <x:v>3067597.4048331343</x:v>
      </x:c>
      <x:c r="M25" s="314"/>
      <x:c r="N25" s="311">
        <x:f>('1B - ADIT EOY'!$H$101-'1C - ADIT BOY'!$H$101)/12</x:f>
        <x:v>349146.15580583346</x:v>
      </x:c>
      <x:c r="O25" s="315">
        <x:f t="shared" si="2"/>
        <x:v>-220702.6676614327</x:v>
      </x:c>
      <x:c r="P25" s="315">
        <x:f t="shared" si="3"/>
        <x:v>101154.49373813866</x:v>
      </x:c>
      <x:c r="Q25" s="315">
        <x:f t="shared" si="4"/>
        <x:v>0</x:v>
      </x:c>
      <x:c r="R25" s="315">
        <x:f t="shared" si="7"/>
        <x:v>1879515.7546183183</x:v>
      </x:c>
      <x:c r="S25" s="314"/>
    </x:row>
    <x:row r="26" spans="2:19">
      <x:c r="B26" s="306">
        <x:f t="shared" si="5"/>
        <x:v>13</x:v>
      </x:c>
      <x:c r="D26" s="312" t="s">
        <x:v>498</x:v>
      </x:c>
      <x:c r="E26" s="1267">
        <x:v>30</x:v>
      </x:c>
      <x:c r="F26" s="1266">
        <x:f t="shared" si="8"/>
        <x:v>32</x:v>
      </x:c>
      <x:c r="G26" s="1266">
        <x:v>214</x:v>
      </x:c>
      <x:c r="H26" s="313">
        <x:f t="shared" si="0"/>
        <x:v>0.14953271028037382</x:v>
      </x:c>
      <x:c r="I26" s="314"/>
      <x:c r="J26" s="311">
        <x:v>569848.82346726616</x:v>
      </x:c>
      <x:c r="K26" s="315">
        <x:f t="shared" si="1"/>
        <x:v>85211.039023142599</x:v>
      </x:c>
      <x:c r="L26" s="315">
        <x:f t="shared" si="6"/>
        <x:v>3152808.443856277</x:v>
      </x:c>
      <x:c r="M26" s="314"/>
      <x:c r="N26" s="311">
        <x:f>('1B - ADIT EOY'!$H$101-'1C - ADIT BOY'!$H$101)/12</x:f>
        <x:v>349146.15580583346</x:v>
      </x:c>
      <x:c r="O26" s="315">
        <x:f t="shared" si="2"/>
        <x:v>-220702.6676614327</x:v>
      </x:c>
      <x:c r="P26" s="315">
        <x:f t="shared" si="3"/>
        <x:v>52208.770961619957</x:v>
      </x:c>
      <x:c r="Q26" s="315">
        <x:f t="shared" si="4"/>
        <x:v>0</x:v>
      </x:c>
      <x:c r="R26" s="315">
        <x:f t="shared" si="7"/>
        <x:v>1931724.5255799382</x:v>
      </x:c>
      <x:c r="S26" s="314"/>
    </x:row>
    <x:row r="27" spans="2:19">
      <x:c r="B27" s="306">
        <x:f t="shared" si="5"/>
        <x:v>14</x:v>
      </x:c>
      <x:c r="D27" s="316" t="s">
        <x:v>708</x:v>
      </x:c>
      <x:c r="E27" s="1267">
        <x:v>31</x:v>
      </x:c>
      <x:c r="F27" s="1266">
        <x:v>1</x:v>
      </x:c>
      <x:c r="G27" s="1266">
        <x:v>214</x:v>
      </x:c>
      <x:c r="H27" s="313">
        <x:f t="shared" si="0"/>
        <x:v>4.6728971962616819E-3</x:v>
      </x:c>
      <x:c r="I27" s="314"/>
      <x:c r="J27" s="311">
        <x:v>569848.82346726616</x:v>
      </x:c>
      <x:c r="K27" s="315">
        <x:f t="shared" si="1"/>
        <x:v>2662.8449694732062</x:v>
      </x:c>
      <x:c r="L27" s="315">
        <x:f t="shared" si="6"/>
        <x:v>3155471.2888257504</x:v>
      </x:c>
      <x:c r="M27" s="314"/>
      <x:c r="N27" s="311">
        <x:f>('1B - ADIT EOY'!$H$101-'1C - ADIT BOY'!$H$101)/12</x:f>
        <x:v>349146.15580583346</x:v>
      </x:c>
      <x:c r="O27" s="315">
        <x:f t="shared" si="2"/>
        <x:v>-220702.6676614327</x:v>
      </x:c>
      <x:c r="P27" s="315">
        <x:f t="shared" si="3"/>
        <x:v>1631.5240925506237</x:v>
      </x:c>
      <x:c r="Q27" s="315">
        <x:f t="shared" si="4"/>
        <x:v>0</x:v>
      </x:c>
      <x:c r="R27" s="315">
        <x:f t="shared" si="7"/>
        <x:v>1933356.0496724888</x:v>
      </x:c>
      <x:c r="S27" s="314"/>
    </x:row>
    <x:row r="28" spans="2:19">
      <x:c r="B28" s="306">
        <x:f t="shared" si="5"/>
        <x:v>15</x:v>
      </x:c>
      <x:c r="D28" s="317" t="str">
        <x:f>"Total (Sum of Lines "&amp;B16&amp;" - "&amp;B27&amp;")"</x:f>
        <x:v>Total (Sum of Lines 3 - 14)</x:v>
      </x:c>
      <x:c r="E28" s="318">
        <x:f>SUM(E16:E27)</x:f>
        <x:v>365</x:v>
      </x:c>
      <x:c r="F28" s="319"/>
      <x:c r="G28" s="319"/>
      <x:c r="H28" s="320"/>
      <x:c r="I28" s="321"/>
      <x:c r="J28" s="318">
        <x:f>SUM(J16:J27)</x:f>
        <x:v>6838185.8816071926</x:v>
      </x:c>
      <x:c r="K28" s="318">
        <x:f>SUM(K16:K27)</x:f>
        <x:v>3155471.2888257504</x:v>
      </x:c>
      <x:c r="L28" s="322"/>
      <x:c r="M28" s="321"/>
      <x:c r="N28" s="318">
        <x:f>SUM(N16:N27)</x:f>
        <x:v>4189753.8696700023</x:v>
      </x:c>
      <x:c r="O28" s="318">
        <x:f>SUM(O16:O27)</x:f>
        <x:v>-2648432.0119371922</x:v>
      </x:c>
      <x:c r="P28" s="318">
        <x:f>SUM(P16:P27)</x:f>
        <x:v>1933356.0496724888</x:v>
      </x:c>
      <x:c r="Q28" s="318">
        <x:f>SUM(Q16:Q27)</x:f>
        <x:v>0</x:v>
      </x:c>
      <x:c r="R28" s="322"/>
      <x:c r="S28" s="321"/>
    </x:row>
    <x:row r="29" spans="2:19">
      <x:c r="D29" s="323"/>
      <x:c r="E29" s="323"/>
      <x:c r="F29" s="323"/>
      <x:c r="G29" s="323"/>
      <x:c r="H29" s="324"/>
      <x:c r="I29" s="324"/>
      <x:c r="K29" s="325"/>
      <x:c r="L29" s="324"/>
      <x:c r="M29" s="324"/>
      <x:c r="O29" s="325"/>
      <x:c r="P29" s="325"/>
      <x:c r="Q29" s="325"/>
      <x:c r="R29" s="324"/>
      <x:c r="S29" s="324"/>
    </x:row>
    <x:row r="30" spans="2:19">
      <x:c r="B30" s="306">
        <x:f>B28+1</x:f>
        <x:v>16</x:v>
      </x:c>
      <x:c r="D30" s="257" t="s">
        <x:v>866</x:v>
      </x:c>
      <x:c r="I30" s="324"/>
      <x:c r="J30" s="311" t="str">
        <x:f>$J$12</x:f>
        <x:v>12/31/2022 (Actuals)</x:v>
      </x:c>
      <x:c r="K30" s="1257"/>
      <x:c r="L30" s="311">
        <x:v>15870931.862329889</x:v>
      </x:c>
      <x:c r="M30" s="1257"/>
      <x:c r="N30" s="311" t="str">
        <x:f>$N$12</x:f>
        <x:v>12/31/2022 (Actuals)</x:v>
      </x:c>
      <x:c r="R30" s="311">
        <x:f>'1C - ADIT BOY'!$E$11</x:f>
        <x:v>15870931.306553325</x:v>
      </x:c>
    </x:row>
    <x:row r="31" spans="2:19">
      <x:c r="B31" s="306">
        <x:f>B30+1</x:f>
        <x:v>17</x:v>
      </x:c>
      <x:c r="D31" s="257" t="s">
        <x:v>1535</x:v>
      </x:c>
      <x:c r="I31" s="324"/>
      <x:c r="J31" s="327" t="s">
        <x:v>605</x:v>
      </x:c>
      <x:c r="L31" s="328">
        <x:v>0</x:v>
      </x:c>
      <x:c r="M31" s="329"/>
      <x:c r="N31" s="327"/>
      <x:c r="R31" s="328">
        <x:v>0</x:v>
      </x:c>
    </x:row>
    <x:row r="32" spans="2:19">
      <x:c r="B32" s="306">
        <x:f>B31+1</x:f>
        <x:v>18</x:v>
      </x:c>
      <x:c r="D32" s="257" t="s">
        <x:v>867</x:v>
      </x:c>
      <x:c r="I32" s="324"/>
      <x:c r="J32" s="317" t="str">
        <x:f>"(Col. "&amp;L9&amp;", Line "&amp;B30&amp;" + Line "&amp;B31&amp;")"</x:f>
        <x:v>(Col. (H), Line 16 + Line 17)</x:v>
      </x:c>
      <x:c r="L32" s="330">
        <x:f>L30+L31</x:f>
        <x:v>15870931.862329889</x:v>
      </x:c>
      <x:c r="M32" s="324"/>
      <x:c r="N32" s="317" t="str">
        <x:f>"(Col. "&amp;R9&amp;", Line "&amp;B30&amp;" + Line "&amp;B31&amp;")"</x:f>
        <x:v>(Col. (M), Line 16 + Line 17)</x:v>
      </x:c>
      <x:c r="R32" s="330">
        <x:f>R30+R31</x:f>
        <x:v>15870931.306553325</x:v>
      </x:c>
    </x:row>
    <x:row r="33" spans="2:19">
      <x:c r="I33" s="324"/>
      <x:c r="L33" s="330"/>
      <x:c r="M33" s="324"/>
      <x:c r="R33" s="330"/>
    </x:row>
    <x:row r="34" spans="2:19">
      <x:c r="B34" s="306">
        <x:f>B32+1</x:f>
        <x:v>19</x:v>
      </x:c>
      <x:c r="D34" s="257" t="s">
        <x:v>868</x:v>
      </x:c>
      <x:c r="I34" s="324"/>
      <x:c r="J34" s="311" t="str">
        <x:f>$J$14</x:f>
        <x:v>12/31/2023 (Projected)</x:v>
      </x:c>
      <x:c r="K34" s="1257"/>
      <x:c r="L34" s="311">
        <x:f>'1B - ADIT EOY'!$E$11</x:f>
        <x:v>17870091.13134772</x:v>
      </x:c>
      <x:c r="M34" s="1257"/>
      <x:c r="N34" s="311" t="str">
        <x:f>$N$14</x:f>
        <x:v>12/31/2023 (Actuals)</x:v>
      </x:c>
      <x:c r="R34" s="311">
        <x:f>'1B - ADIT EOY'!$E$11</x:f>
        <x:v>17870091.13134772</x:v>
      </x:c>
    </x:row>
    <x:row r="35" spans="2:19">
      <x:c r="B35" s="306">
        <x:f>B34+1</x:f>
        <x:v>20</x:v>
      </x:c>
      <x:c r="D35" s="257" t="s">
        <x:v>1534</x:v>
      </x:c>
      <x:c r="I35" s="324"/>
      <x:c r="J35" s="327" t="s">
        <x:v>605</x:v>
      </x:c>
      <x:c r="L35" s="328">
        <x:v>0</x:v>
      </x:c>
      <x:c r="M35" s="324"/>
      <x:c r="N35" s="327"/>
      <x:c r="R35" s="328">
        <x:v>0</x:v>
      </x:c>
    </x:row>
    <x:row r="36" spans="2:19">
      <x:c r="B36" s="306">
        <x:f>B35+1</x:f>
        <x:v>21</x:v>
      </x:c>
      <x:c r="D36" s="257" t="s">
        <x:v>872</x:v>
      </x:c>
      <x:c r="G36" s="317"/>
      <x:c r="I36" s="324"/>
      <x:c r="J36" s="317" t="str">
        <x:f>"(Col. "&amp;L9&amp;", Line "&amp;B34&amp;" + Line "&amp;B35&amp;")"</x:f>
        <x:v>(Col. (H), Line 19 + Line 20)</x:v>
      </x:c>
      <x:c r="L36" s="330">
        <x:f>L34+L35</x:f>
        <x:v>17870091.13134772</x:v>
      </x:c>
      <x:c r="M36" s="324"/>
      <x:c r="N36" s="317" t="str">
        <x:f>"(Col. "&amp;R9&amp;", Line "&amp;B34&amp;" + Line "&amp;B35&amp;")"</x:f>
        <x:v>(Col. (M), Line 19 + Line 20)</x:v>
      </x:c>
      <x:c r="R36" s="330">
        <x:f>R34+R35</x:f>
        <x:v>17870091.13134772</x:v>
      </x:c>
    </x:row>
    <x:row r="37" spans="2:19">
      <x:c r="I37" s="324"/>
      <x:c r="L37" s="330"/>
      <x:c r="M37" s="324"/>
      <x:c r="R37" s="330"/>
    </x:row>
    <x:row r="38" spans="2:19">
      <x:c r="B38" s="306">
        <x:f>B36+1</x:f>
        <x:v>22</x:v>
      </x:c>
      <x:c r="D38" s="257" t="s">
        <x:v>946</x:v>
      </x:c>
      <x:c r="I38" s="324"/>
      <x:c r="J38" s="317" t="str">
        <x:f>"([Col. "&amp;L9&amp;", Line "&amp;B32&amp;" + Line "&amp;B36&amp;"] /2)"</x:f>
        <x:v>([Col. (H), Line 18 + Line 21] /2)</x:v>
      </x:c>
      <x:c r="L38" s="315">
        <x:f>(L32+L36)/2</x:f>
        <x:v>16870511.496838804</x:v>
      </x:c>
      <x:c r="M38" s="324"/>
      <x:c r="N38" s="317" t="str">
        <x:f>"([Col. "&amp;R9&amp;", Line "&amp;B32&amp;" + Line "&amp;B36&amp;"] /2)"</x:f>
        <x:v>([Col. (M), Line 18 + Line 21] /2)</x:v>
      </x:c>
      <x:c r="R38" s="315">
        <x:f>(R32+R36)/2</x:f>
        <x:v>16870511.218950521</x:v>
      </x:c>
    </x:row>
    <x:row r="39" spans="2:19">
      <x:c r="B39" s="306">
        <x:f>B38+1</x:f>
        <x:v>23</x:v>
      </x:c>
      <x:c r="D39" s="323" t="s">
        <x:v>945</x:v>
      </x:c>
      <x:c r="E39" s="323"/>
      <x:c r="F39" s="323"/>
      <x:c r="G39" s="323"/>
      <x:c r="H39" s="324"/>
      <x:c r="I39" s="324"/>
      <x:c r="J39" s="317" t="str">
        <x:f>"(Col. "&amp;L9&amp;", Line "&amp;B27&amp;" )"</x:f>
        <x:v>(Col. (H), Line 14 )</x:v>
      </x:c>
      <x:c r="K39" s="325"/>
      <x:c r="L39" s="315">
        <x:f>L27</x:f>
        <x:v>3155471.2888257504</x:v>
      </x:c>
      <x:c r="M39" s="324"/>
      <x:c r="N39" s="317" t="str">
        <x:f>"(Col. "&amp;R9&amp;", Line "&amp;B27&amp;" )"</x:f>
        <x:v>(Col. (M), Line 14 )</x:v>
      </x:c>
      <x:c r="R39" s="315">
        <x:f>R27</x:f>
        <x:v>1933356.0496724888</x:v>
      </x:c>
    </x:row>
    <x:row r="40" spans="2:19" ht="13.5" thickBot="1">
      <x:c r="B40" s="306">
        <x:f>B39+1</x:f>
        <x:v>24</x:v>
      </x:c>
      <x:c r="D40" s="331" t="s">
        <x:v>1513</x:v>
      </x:c>
      <x:c r="E40" s="323"/>
      <x:c r="F40" s="323"/>
      <x:c r="G40" s="323"/>
      <x:c r="H40" s="324"/>
      <x:c r="I40" s="324"/>
      <x:c r="J40" s="317" t="str">
        <x:f>"(Col. "&amp;L9&amp;", Line "&amp;B38&amp;" + Line "&amp;B39&amp;")"</x:f>
        <x:v>(Col. (H), Line 22 + Line 23)</x:v>
      </x:c>
      <x:c r="K40" s="325"/>
      <x:c r="L40" s="332">
        <x:f>L38+L39</x:f>
        <x:v>20025982.785664555</x:v>
      </x:c>
      <x:c r="M40" s="324"/>
      <x:c r="N40" s="317" t="str">
        <x:f>"(Col. "&amp;R9&amp;", Line "&amp;B38&amp;" + Line "&amp;B39&amp;")"</x:f>
        <x:v>(Col. (M), Line 22 + Line 23)</x:v>
      </x:c>
      <x:c r="R40" s="332">
        <x:f>R38+R39</x:f>
        <x:v>18803867.268623009</x:v>
      </x:c>
    </x:row>
    <x:row r="41" spans="2:19">
      <x:c r="I41" s="324"/>
      <x:c r="L41" s="315"/>
      <x:c r="M41" s="324"/>
      <x:c r="R41" s="315"/>
      <x:c r="S41" s="324"/>
    </x:row>
    <x:row r="42" spans="2:19">
      <x:c r="D42" s="303" t="s">
        <x:v>1209</x:v>
      </x:c>
      <x:c r="J42" s="333"/>
      <x:c r="K42" s="334"/>
      <x:c r="L42" s="334"/>
      <x:c r="N42" s="334"/>
      <x:c r="O42" s="334"/>
      <x:c r="P42" s="334"/>
      <x:c r="Q42" s="334"/>
      <x:c r="R42" s="334"/>
    </x:row>
    <x:row r="43" spans="2:19">
      <x:c r="D43" s="1818" t="s">
        <x:v>861</x:v>
      </x:c>
      <x:c r="E43" s="1819"/>
      <x:c r="F43" s="1819"/>
      <x:c r="G43" s="1819"/>
      <x:c r="H43" s="1820"/>
      <x:c r="I43" s="307"/>
      <x:c r="J43" s="1821" t="s">
        <x:v>1188</x:v>
      </x:c>
      <x:c r="K43" s="1822"/>
      <x:c r="L43" s="1823"/>
      <x:c r="M43" s="307"/>
      <x:c r="N43" s="1821" t="s">
        <x:v>1189</x:v>
      </x:c>
      <x:c r="O43" s="1822"/>
      <x:c r="P43" s="1822"/>
      <x:c r="Q43" s="1822"/>
      <x:c r="R43" s="1823"/>
      <x:c r="S43" s="307"/>
    </x:row>
    <x:row r="44" spans="2:19">
      <x:c r="D44" s="308" t="s">
        <x:v>164</x:v>
      </x:c>
      <x:c r="E44" s="308" t="s">
        <x:v>165</x:v>
      </x:c>
      <x:c r="F44" s="308" t="s">
        <x:v>1190</x:v>
      </x:c>
      <x:c r="G44" s="308" t="s">
        <x:v>1191</x:v>
      </x:c>
      <x:c r="H44" s="308" t="s">
        <x:v>1192</x:v>
      </x:c>
      <x:c r="I44" s="307"/>
      <x:c r="J44" s="308" t="s">
        <x:v>1193</x:v>
      </x:c>
      <x:c r="K44" s="308" t="s">
        <x:v>1194</x:v>
      </x:c>
      <x:c r="L44" s="308" t="s">
        <x:v>1195</x:v>
      </x:c>
      <x:c r="M44" s="307"/>
      <x:c r="N44" s="308" t="s">
        <x:v>1196</x:v>
      </x:c>
      <x:c r="O44" s="308" t="s">
        <x:v>1197</x:v>
      </x:c>
      <x:c r="P44" s="308" t="s">
        <x:v>1198</x:v>
      </x:c>
      <x:c r="Q44" s="308" t="s">
        <x:v>1199</x:v>
      </x:c>
      <x:c r="R44" s="308" t="s">
        <x:v>1200</x:v>
      </x:c>
      <x:c r="S44" s="307"/>
    </x:row>
    <x:row r="45" spans="2:19" s="659" customFormat="1" ht="51">
      <x:c r="B45" s="1559" t="s">
        <x:v>1201</x:v>
      </x:c>
      <x:c r="D45" s="1560" t="s">
        <x:v>159</x:v>
      </x:c>
      <x:c r="E45" s="1560" t="s">
        <x:v>862</x:v>
      </x:c>
      <x:c r="F45" s="1560" t="s">
        <x:v>863</x:v>
      </x:c>
      <x:c r="G45" s="1560" t="s">
        <x:v>864</x:v>
      </x:c>
      <x:c r="H45" s="1560" t="s">
        <x:v>1202</x:v>
      </x:c>
      <x:c r="I45" s="1521"/>
      <x:c r="J45" s="1560" t="s">
        <x:v>865</x:v>
      </x:c>
      <x:c r="K45" s="1560" t="s">
        <x:v>1203</x:v>
      </x:c>
      <x:c r="L45" s="1560" t="s">
        <x:v>1204</x:v>
      </x:c>
      <x:c r="M45" s="1521"/>
      <x:c r="N45" s="1560" t="s">
        <x:v>949</x:v>
      </x:c>
      <x:c r="O45" s="1560" t="s">
        <x:v>1205</x:v>
      </x:c>
      <x:c r="P45" s="1560" t="s">
        <x:v>1206</x:v>
      </x:c>
      <x:c r="Q45" s="1560" t="s">
        <x:v>1207</x:v>
      </x:c>
      <x:c r="R45" s="1560" t="s">
        <x:v>1208</x:v>
      </x:c>
      <x:c r="S45" s="1521"/>
    </x:row>
    <x:row r="46" spans="2:19">
      <x:c r="E46" s="510"/>
      <x:c r="F46" s="510"/>
      <x:c r="G46" s="510"/>
      <x:c r="H46" s="510"/>
      <x:c r="I46" s="510"/>
      <x:c r="J46" s="510"/>
      <x:c r="K46" s="510"/>
      <x:c r="L46" s="510"/>
      <x:c r="M46" s="510"/>
      <x:c r="N46" s="510"/>
      <x:c r="O46" s="510"/>
      <x:c r="P46" s="510"/>
      <x:c r="Q46" s="510"/>
      <x:c r="R46" s="510"/>
      <x:c r="S46" s="510"/>
    </x:row>
    <x:row r="47" spans="2:19">
      <x:c r="B47" s="306">
        <x:f>B40+1</x:f>
        <x:v>25</x:v>
      </x:c>
      <x:c r="D47" s="257" t="s">
        <x:v>948</x:v>
      </x:c>
      <x:c r="E47" s="510"/>
      <x:c r="F47" s="510"/>
      <x:c r="G47" s="510"/>
      <x:c r="H47" s="510"/>
      <x:c r="I47" s="510"/>
      <x:c r="J47" s="311" t="str">
        <x:f>$J$12</x:f>
        <x:v>12/31/2022 (Actuals)</x:v>
      </x:c>
      <x:c r="K47" s="510"/>
      <x:c r="L47" s="311">
        <x:v>0</x:v>
      </x:c>
      <x:c r="M47" s="510"/>
      <x:c r="N47" s="311" t="str">
        <x:f>$N$12</x:f>
        <x:v>12/31/2022 (Actuals)</x:v>
      </x:c>
      <x:c r="O47" s="510"/>
      <x:c r="P47" s="510"/>
      <x:c r="Q47" s="510"/>
      <x:c r="R47" s="311">
        <x:v>0</x:v>
      </x:c>
      <x:c r="S47" s="510"/>
    </x:row>
    <x:row r="48" spans="2:19">
      <x:c r="E48" s="510"/>
      <x:c r="F48" s="510"/>
      <x:c r="G48" s="510"/>
      <x:c r="H48" s="510"/>
      <x:c r="I48" s="510"/>
      <x:c r="J48" s="510"/>
      <x:c r="K48" s="510"/>
      <x:c r="L48" s="510"/>
      <x:c r="M48" s="510"/>
      <x:c r="N48" s="510"/>
      <x:c r="O48" s="510"/>
      <x:c r="P48" s="510"/>
      <x:c r="Q48" s="510"/>
      <x:c r="R48" s="510"/>
      <x:c r="S48" s="510"/>
    </x:row>
    <x:row r="49" spans="2:19">
      <x:c r="B49" s="306">
        <x:f>B47+1</x:f>
        <x:v>26</x:v>
      </x:c>
      <x:c r="D49" s="257" t="s">
        <x:v>1638</x:v>
      </x:c>
      <x:c r="E49" s="1240"/>
      <x:c r="F49" s="1240"/>
      <x:c r="G49" s="1240"/>
      <x:c r="H49" s="1240"/>
      <x:c r="I49" s="1240"/>
      <x:c r="J49" s="311" t="str">
        <x:f>$J$14</x:f>
        <x:v>12/31/2023 (Projected)</x:v>
      </x:c>
      <x:c r="K49" s="1240"/>
      <x:c r="L49" s="1240"/>
      <x:c r="M49" s="1240"/>
      <x:c r="N49" s="311" t="str">
        <x:f>$N$14</x:f>
        <x:v>12/31/2023 (Actuals)</x:v>
      </x:c>
      <x:c r="O49" s="1240"/>
      <x:c r="P49" s="1240"/>
      <x:c r="Q49" s="1240"/>
      <x:c r="R49" s="1240"/>
      <x:c r="S49" s="1240"/>
    </x:row>
    <x:row r="50" spans="2:19">
      <x:c r="E50" s="1240"/>
      <x:c r="F50" s="1240"/>
      <x:c r="G50" s="1240"/>
      <x:c r="H50" s="1240"/>
      <x:c r="I50" s="1240"/>
      <x:c r="J50" s="1240"/>
      <x:c r="K50" s="1240"/>
      <x:c r="L50" s="1240"/>
      <x:c r="M50" s="1240"/>
      <x:c r="N50" s="1240"/>
      <x:c r="O50" s="1240"/>
      <x:c r="P50" s="1240"/>
      <x:c r="Q50" s="1240"/>
      <x:c r="R50" s="1240"/>
      <x:c r="S50" s="1240"/>
    </x:row>
    <x:row r="51" spans="2:19">
      <x:c r="B51" s="306">
        <x:f>B49+1</x:f>
        <x:v>27</x:v>
      </x:c>
      <x:c r="D51" s="312" t="s">
        <x:v>491</x:v>
      </x:c>
      <x:c r="E51" s="1267">
        <x:v>31</x:v>
      </x:c>
      <x:c r="F51" s="1266">
        <x:v>0</x:v>
      </x:c>
      <x:c r="G51" s="1266">
        <x:v>214</x:v>
      </x:c>
      <x:c r="H51" s="313">
        <x:f t="shared" ref="H51:H62" si="9">IF(F51=0,0.5,F51/G51)</x:f>
        <x:v>0.5</x:v>
      </x:c>
      <x:c r="I51" s="314"/>
      <x:c r="J51" s="311"/>
      <x:c r="K51" s="315">
        <x:f t="shared" ref="K51" si="10">+J51*H51</x:f>
        <x:v>0</x:v>
      </x:c>
      <x:c r="L51" s="315">
        <x:f>+K51+L47</x:f>
        <x:v>0</x:v>
      </x:c>
      <x:c r="M51" s="314"/>
      <x:c r="N51" s="311">
        <x:v>0</x:v>
      </x:c>
      <x:c r="O51" s="315">
        <x:f t="shared" ref="O51:O62" si="11">IF($D$187="True-Up Adjustment",N51-J51,0)</x:f>
        <x:v>0</x:v>
      </x:c>
      <x:c r="P51" s="315">
        <x:f t="shared" ref="P51:P62" si="12">IF($D$187="True-Up Adjustment",IF(AND(J51&gt;=0,N51&gt;=0),IF(O51&gt;=0,K51+O51,N51/J51*K51),IF(AND(J51&lt;0,N51&lt;0),IF(O51&lt;0,K51+O51,N51/J51*K51),0)),0)</x:f>
        <x:v>0</x:v>
      </x:c>
      <x:c r="Q51" s="315">
        <x:f t="shared" ref="Q51:Q62" si="13">IF(AND(J51&gt;=0,N51&lt;0),N51,IF(AND(J51&lt;0,N51&gt;=0),N51,0))</x:f>
        <x:v>0</x:v>
      </x:c>
      <x:c r="R51" s="315">
        <x:f>R47+P51+Q51</x:f>
        <x:v>0</x:v>
      </x:c>
      <x:c r="S51" s="314"/>
    </x:row>
    <x:row r="52" spans="2:19">
      <x:c r="B52" s="306">
        <x:f t="shared" ref="B52:B63" si="14">+B51+1</x:f>
        <x:v>28</x:v>
      </x:c>
      <x:c r="D52" s="312" t="s">
        <x:v>492</x:v>
      </x:c>
      <x:c r="E52" s="1267">
        <x:v>28</x:v>
      </x:c>
      <x:c r="F52" s="1266">
        <x:v>0</x:v>
      </x:c>
      <x:c r="G52" s="1266">
        <x:v>214</x:v>
      </x:c>
      <x:c r="H52" s="313">
        <x:f t="shared" si="9"/>
        <x:v>0.5</x:v>
      </x:c>
      <x:c r="I52" s="314"/>
      <x:c r="J52" s="311"/>
      <x:c r="K52" s="315">
        <x:f>+J52*H52</x:f>
        <x:v>0</x:v>
      </x:c>
      <x:c r="L52" s="315">
        <x:f t="shared" ref="L52:L62" si="15">+K52+L51</x:f>
        <x:v>0</x:v>
      </x:c>
      <x:c r="M52" s="314"/>
      <x:c r="N52" s="311">
        <x:v>0</x:v>
      </x:c>
      <x:c r="O52" s="315">
        <x:f t="shared" si="11"/>
        <x:v>0</x:v>
      </x:c>
      <x:c r="P52" s="315">
        <x:f t="shared" si="12"/>
        <x:v>0</x:v>
      </x:c>
      <x:c r="Q52" s="315">
        <x:f t="shared" si="13"/>
        <x:v>0</x:v>
      </x:c>
      <x:c r="R52" s="315">
        <x:f t="shared" ref="R52:R62" si="16">R51+P52+Q52</x:f>
        <x:v>0</x:v>
      </x:c>
      <x:c r="S52" s="314"/>
    </x:row>
    <x:row r="53" spans="2:19">
      <x:c r="B53" s="306">
        <x:f t="shared" si="14"/>
        <x:v>29</x:v>
      </x:c>
      <x:c r="D53" s="312" t="s">
        <x:v>511</x:v>
      </x:c>
      <x:c r="E53" s="1267">
        <x:v>31</x:v>
      </x:c>
      <x:c r="F53" s="1266">
        <x:v>0</x:v>
      </x:c>
      <x:c r="G53" s="1266">
        <x:v>214</x:v>
      </x:c>
      <x:c r="H53" s="313">
        <x:f t="shared" si="9"/>
        <x:v>0.5</x:v>
      </x:c>
      <x:c r="I53" s="314"/>
      <x:c r="J53" s="311"/>
      <x:c r="K53" s="315">
        <x:f t="shared" ref="K53:K62" si="17">+J53*H53</x:f>
        <x:v>0</x:v>
      </x:c>
      <x:c r="L53" s="315">
        <x:f t="shared" si="15"/>
        <x:v>0</x:v>
      </x:c>
      <x:c r="M53" s="314"/>
      <x:c r="N53" s="311">
        <x:v>0</x:v>
      </x:c>
      <x:c r="O53" s="315">
        <x:f t="shared" si="11"/>
        <x:v>0</x:v>
      </x:c>
      <x:c r="P53" s="315">
        <x:f t="shared" si="12"/>
        <x:v>0</x:v>
      </x:c>
      <x:c r="Q53" s="315">
        <x:f t="shared" si="13"/>
        <x:v>0</x:v>
      </x:c>
      <x:c r="R53" s="315">
        <x:f t="shared" si="16"/>
        <x:v>0</x:v>
      </x:c>
      <x:c r="S53" s="314"/>
    </x:row>
    <x:row r="54" spans="2:19">
      <x:c r="B54" s="306">
        <x:f t="shared" si="14"/>
        <x:v>30</x:v>
      </x:c>
      <x:c r="D54" s="312" t="s">
        <x:v>161</x:v>
      </x:c>
      <x:c r="E54" s="1267">
        <x:v>30</x:v>
      </x:c>
      <x:c r="F54" s="1266">
        <x:v>0</x:v>
      </x:c>
      <x:c r="G54" s="1266">
        <x:v>214</x:v>
      </x:c>
      <x:c r="H54" s="313">
        <x:f t="shared" si="9"/>
        <x:v>0.5</x:v>
      </x:c>
      <x:c r="I54" s="314"/>
      <x:c r="J54" s="311"/>
      <x:c r="K54" s="315">
        <x:f t="shared" si="17"/>
        <x:v>0</x:v>
      </x:c>
      <x:c r="L54" s="315">
        <x:f t="shared" si="15"/>
        <x:v>0</x:v>
      </x:c>
      <x:c r="M54" s="314"/>
      <x:c r="N54" s="311">
        <x:v>0</x:v>
      </x:c>
      <x:c r="O54" s="315">
        <x:f t="shared" si="11"/>
        <x:v>0</x:v>
      </x:c>
      <x:c r="P54" s="315">
        <x:f t="shared" si="12"/>
        <x:v>0</x:v>
      </x:c>
      <x:c r="Q54" s="315">
        <x:f t="shared" si="13"/>
        <x:v>0</x:v>
      </x:c>
      <x:c r="R54" s="315">
        <x:f t="shared" si="16"/>
        <x:v>0</x:v>
      </x:c>
      <x:c r="S54" s="314"/>
    </x:row>
    <x:row r="55" spans="2:19">
      <x:c r="B55" s="306">
        <x:f t="shared" si="14"/>
        <x:v>31</x:v>
      </x:c>
      <x:c r="D55" s="312" t="s">
        <x:v>162</x:v>
      </x:c>
      <x:c r="E55" s="1267">
        <x:v>31</x:v>
      </x:c>
      <x:c r="F55" s="1266">
        <x:v>0</x:v>
      </x:c>
      <x:c r="G55" s="1266">
        <x:v>214</x:v>
      </x:c>
      <x:c r="H55" s="313">
        <x:f t="shared" si="9"/>
        <x:v>0.5</x:v>
      </x:c>
      <x:c r="I55" s="314"/>
      <x:c r="J55" s="311"/>
      <x:c r="K55" s="315">
        <x:f t="shared" si="17"/>
        <x:v>0</x:v>
      </x:c>
      <x:c r="L55" s="315">
        <x:f t="shared" si="15"/>
        <x:v>0</x:v>
      </x:c>
      <x:c r="M55" s="314"/>
      <x:c r="N55" s="311">
        <x:v>0</x:v>
      </x:c>
      <x:c r="O55" s="315">
        <x:f t="shared" si="11"/>
        <x:v>0</x:v>
      </x:c>
      <x:c r="P55" s="315">
        <x:f t="shared" si="12"/>
        <x:v>0</x:v>
      </x:c>
      <x:c r="Q55" s="315">
        <x:f t="shared" si="13"/>
        <x:v>0</x:v>
      </x:c>
      <x:c r="R55" s="315">
        <x:f t="shared" si="16"/>
        <x:v>0</x:v>
      </x:c>
      <x:c r="S55" s="314"/>
    </x:row>
    <x:row r="56" spans="2:19">
      <x:c r="B56" s="306">
        <x:f t="shared" si="14"/>
        <x:v>32</x:v>
      </x:c>
      <x:c r="D56" s="312" t="s">
        <x:v>163</x:v>
      </x:c>
      <x:c r="E56" s="1267">
        <x:v>30</x:v>
      </x:c>
      <x:c r="F56" s="1266">
        <x:f t="shared" ref="F56:F61" si="18">F57+E57</x:f>
        <x:v>185</x:v>
      </x:c>
      <x:c r="G56" s="1266">
        <x:v>214</x:v>
      </x:c>
      <x:c r="H56" s="313">
        <x:f t="shared" si="9"/>
        <x:v>0.86448598130841126</x:v>
      </x:c>
      <x:c r="I56" s="314"/>
      <x:c r="J56" s="311"/>
      <x:c r="K56" s="315">
        <x:f t="shared" si="17"/>
        <x:v>0</x:v>
      </x:c>
      <x:c r="L56" s="315">
        <x:f t="shared" si="15"/>
        <x:v>0</x:v>
      </x:c>
      <x:c r="M56" s="314"/>
      <x:c r="N56" s="311">
        <x:v>0</x:v>
      </x:c>
      <x:c r="O56" s="315">
        <x:f t="shared" si="11"/>
        <x:v>0</x:v>
      </x:c>
      <x:c r="P56" s="315">
        <x:f t="shared" si="12"/>
        <x:v>0</x:v>
      </x:c>
      <x:c r="Q56" s="315">
        <x:f t="shared" si="13"/>
        <x:v>0</x:v>
      </x:c>
      <x:c r="R56" s="315">
        <x:f t="shared" si="16"/>
        <x:v>0</x:v>
      </x:c>
      <x:c r="S56" s="314"/>
    </x:row>
    <x:row r="57" spans="2:19">
      <x:c r="B57" s="306">
        <x:f t="shared" si="14"/>
        <x:v>33</x:v>
      </x:c>
      <x:c r="D57" s="312" t="s">
        <x:v>494</x:v>
      </x:c>
      <x:c r="E57" s="1267">
        <x:v>31</x:v>
      </x:c>
      <x:c r="F57" s="1266">
        <x:f t="shared" si="18"/>
        <x:v>154</x:v>
      </x:c>
      <x:c r="G57" s="1266">
        <x:v>214</x:v>
      </x:c>
      <x:c r="H57" s="313">
        <x:f t="shared" si="9"/>
        <x:v>0.71962616822429903</x:v>
      </x:c>
      <x:c r="I57" s="314"/>
      <x:c r="J57" s="311"/>
      <x:c r="K57" s="315">
        <x:f t="shared" si="17"/>
        <x:v>0</x:v>
      </x:c>
      <x:c r="L57" s="315">
        <x:f t="shared" si="15"/>
        <x:v>0</x:v>
      </x:c>
      <x:c r="M57" s="314"/>
      <x:c r="N57" s="311">
        <x:v>0</x:v>
      </x:c>
      <x:c r="O57" s="315">
        <x:f t="shared" si="11"/>
        <x:v>0</x:v>
      </x:c>
      <x:c r="P57" s="315">
        <x:f t="shared" si="12"/>
        <x:v>0</x:v>
      </x:c>
      <x:c r="Q57" s="315">
        <x:f t="shared" si="13"/>
        <x:v>0</x:v>
      </x:c>
      <x:c r="R57" s="315">
        <x:f t="shared" si="16"/>
        <x:v>0</x:v>
      </x:c>
      <x:c r="S57" s="314"/>
    </x:row>
    <x:row r="58" spans="2:19">
      <x:c r="B58" s="306">
        <x:f t="shared" si="14"/>
        <x:v>34</x:v>
      </x:c>
      <x:c r="D58" s="312" t="s">
        <x:v>512</x:v>
      </x:c>
      <x:c r="E58" s="1267">
        <x:v>31</x:v>
      </x:c>
      <x:c r="F58" s="1266">
        <x:f t="shared" si="18"/>
        <x:v>123</x:v>
      </x:c>
      <x:c r="G58" s="1266">
        <x:v>214</x:v>
      </x:c>
      <x:c r="H58" s="313">
        <x:f t="shared" si="9"/>
        <x:v>0.57476635514018692</x:v>
      </x:c>
      <x:c r="I58" s="314"/>
      <x:c r="J58" s="311"/>
      <x:c r="K58" s="315">
        <x:f t="shared" si="17"/>
        <x:v>0</x:v>
      </x:c>
      <x:c r="L58" s="315">
        <x:f t="shared" si="15"/>
        <x:v>0</x:v>
      </x:c>
      <x:c r="M58" s="314"/>
      <x:c r="N58" s="311">
        <x:v>0</x:v>
      </x:c>
      <x:c r="O58" s="315">
        <x:f t="shared" si="11"/>
        <x:v>0</x:v>
      </x:c>
      <x:c r="P58" s="315">
        <x:f t="shared" si="12"/>
        <x:v>0</x:v>
      </x:c>
      <x:c r="Q58" s="315">
        <x:f t="shared" si="13"/>
        <x:v>0</x:v>
      </x:c>
      <x:c r="R58" s="315">
        <x:f t="shared" si="16"/>
        <x:v>0</x:v>
      </x:c>
      <x:c r="S58" s="314"/>
    </x:row>
    <x:row r="59" spans="2:19">
      <x:c r="B59" s="306">
        <x:f t="shared" si="14"/>
        <x:v>35</x:v>
      </x:c>
      <x:c r="D59" s="312" t="s">
        <x:v>496</x:v>
      </x:c>
      <x:c r="E59" s="1267">
        <x:v>30</x:v>
      </x:c>
      <x:c r="F59" s="1266">
        <x:f t="shared" si="18"/>
        <x:v>93</x:v>
      </x:c>
      <x:c r="G59" s="1266">
        <x:v>214</x:v>
      </x:c>
      <x:c r="H59" s="313">
        <x:f t="shared" si="9"/>
        <x:v>0.43457943925233644</x:v>
      </x:c>
      <x:c r="I59" s="314"/>
      <x:c r="J59" s="311"/>
      <x:c r="K59" s="315">
        <x:f t="shared" si="17"/>
        <x:v>0</x:v>
      </x:c>
      <x:c r="L59" s="315">
        <x:f t="shared" si="15"/>
        <x:v>0</x:v>
      </x:c>
      <x:c r="M59" s="314"/>
      <x:c r="N59" s="311">
        <x:v>0</x:v>
      </x:c>
      <x:c r="O59" s="315">
        <x:f t="shared" si="11"/>
        <x:v>0</x:v>
      </x:c>
      <x:c r="P59" s="315">
        <x:f t="shared" si="12"/>
        <x:v>0</x:v>
      </x:c>
      <x:c r="Q59" s="315">
        <x:f t="shared" si="13"/>
        <x:v>0</x:v>
      </x:c>
      <x:c r="R59" s="315">
        <x:f t="shared" si="16"/>
        <x:v>0</x:v>
      </x:c>
      <x:c r="S59" s="314"/>
    </x:row>
    <x:row r="60" spans="2:19">
      <x:c r="B60" s="306">
        <x:f t="shared" si="14"/>
        <x:v>36</x:v>
      </x:c>
      <x:c r="D60" s="312" t="s">
        <x:v>497</x:v>
      </x:c>
      <x:c r="E60" s="1267">
        <x:v>31</x:v>
      </x:c>
      <x:c r="F60" s="1266">
        <x:f t="shared" si="18"/>
        <x:v>62</x:v>
      </x:c>
      <x:c r="G60" s="1266">
        <x:v>214</x:v>
      </x:c>
      <x:c r="H60" s="313">
        <x:f t="shared" si="9"/>
        <x:v>0.28971962616822428</x:v>
      </x:c>
      <x:c r="I60" s="314"/>
      <x:c r="J60" s="311"/>
      <x:c r="K60" s="315">
        <x:f t="shared" si="17"/>
        <x:v>0</x:v>
      </x:c>
      <x:c r="L60" s="315">
        <x:f t="shared" si="15"/>
        <x:v>0</x:v>
      </x:c>
      <x:c r="M60" s="314"/>
      <x:c r="N60" s="311">
        <x:v>0</x:v>
      </x:c>
      <x:c r="O60" s="315">
        <x:f t="shared" si="11"/>
        <x:v>0</x:v>
      </x:c>
      <x:c r="P60" s="315">
        <x:f t="shared" si="12"/>
        <x:v>0</x:v>
      </x:c>
      <x:c r="Q60" s="315">
        <x:f t="shared" si="13"/>
        <x:v>0</x:v>
      </x:c>
      <x:c r="R60" s="315">
        <x:f t="shared" si="16"/>
        <x:v>0</x:v>
      </x:c>
      <x:c r="S60" s="314"/>
    </x:row>
    <x:row r="61" spans="2:19">
      <x:c r="B61" s="306">
        <x:f t="shared" si="14"/>
        <x:v>37</x:v>
      </x:c>
      <x:c r="D61" s="312" t="s">
        <x:v>498</x:v>
      </x:c>
      <x:c r="E61" s="1267">
        <x:v>30</x:v>
      </x:c>
      <x:c r="F61" s="1266">
        <x:f t="shared" si="18"/>
        <x:v>32</x:v>
      </x:c>
      <x:c r="G61" s="1266">
        <x:v>214</x:v>
      </x:c>
      <x:c r="H61" s="313">
        <x:f t="shared" si="9"/>
        <x:v>0.14953271028037382</x:v>
      </x:c>
      <x:c r="I61" s="314"/>
      <x:c r="J61" s="311"/>
      <x:c r="K61" s="315">
        <x:f t="shared" si="17"/>
        <x:v>0</x:v>
      </x:c>
      <x:c r="L61" s="315">
        <x:f t="shared" si="15"/>
        <x:v>0</x:v>
      </x:c>
      <x:c r="M61" s="314"/>
      <x:c r="N61" s="311">
        <x:v>0</x:v>
      </x:c>
      <x:c r="O61" s="315">
        <x:f t="shared" si="11"/>
        <x:v>0</x:v>
      </x:c>
      <x:c r="P61" s="315">
        <x:f t="shared" si="12"/>
        <x:v>0</x:v>
      </x:c>
      <x:c r="Q61" s="315">
        <x:f t="shared" si="13"/>
        <x:v>0</x:v>
      </x:c>
      <x:c r="R61" s="315">
        <x:f t="shared" si="16"/>
        <x:v>0</x:v>
      </x:c>
      <x:c r="S61" s="314"/>
    </x:row>
    <x:row r="62" spans="2:19">
      <x:c r="B62" s="306">
        <x:f t="shared" si="14"/>
        <x:v>38</x:v>
      </x:c>
      <x:c r="D62" s="316" t="s">
        <x:v>708</x:v>
      </x:c>
      <x:c r="E62" s="1267">
        <x:v>31</x:v>
      </x:c>
      <x:c r="F62" s="1266">
        <x:v>1</x:v>
      </x:c>
      <x:c r="G62" s="1266">
        <x:v>214</x:v>
      </x:c>
      <x:c r="H62" s="313">
        <x:f t="shared" si="9"/>
        <x:v>4.6728971962616819E-3</x:v>
      </x:c>
      <x:c r="I62" s="314"/>
      <x:c r="J62" s="311"/>
      <x:c r="K62" s="315">
        <x:f t="shared" si="17"/>
        <x:v>0</x:v>
      </x:c>
      <x:c r="L62" s="315">
        <x:f t="shared" si="15"/>
        <x:v>0</x:v>
      </x:c>
      <x:c r="M62" s="314"/>
      <x:c r="N62" s="311">
        <x:v>0</x:v>
      </x:c>
      <x:c r="O62" s="315">
        <x:f t="shared" si="11"/>
        <x:v>0</x:v>
      </x:c>
      <x:c r="P62" s="315">
        <x:f t="shared" si="12"/>
        <x:v>0</x:v>
      </x:c>
      <x:c r="Q62" s="315">
        <x:f t="shared" si="13"/>
        <x:v>0</x:v>
      </x:c>
      <x:c r="R62" s="315">
        <x:f t="shared" si="16"/>
        <x:v>0</x:v>
      </x:c>
      <x:c r="S62" s="314"/>
    </x:row>
    <x:row r="63" spans="2:19">
      <x:c r="B63" s="306">
        <x:f t="shared" si="14"/>
        <x:v>39</x:v>
      </x:c>
      <x:c r="D63" s="317" t="str">
        <x:f>"Total (Sum of Lines "&amp;B51&amp;" - "&amp;B62&amp;")"</x:f>
        <x:v>Total (Sum of Lines 27 - 38)</x:v>
      </x:c>
      <x:c r="E63" s="318">
        <x:f>SUM(E51:E62)</x:f>
        <x:v>365</x:v>
      </x:c>
      <x:c r="F63" s="319"/>
      <x:c r="G63" s="319"/>
      <x:c r="H63" s="320"/>
      <x:c r="I63" s="321"/>
      <x:c r="J63" s="318">
        <x:f>SUM(J51:J62)</x:f>
        <x:v>0</x:v>
      </x:c>
      <x:c r="K63" s="318">
        <x:f>SUM(K51:K62)</x:f>
        <x:v>0</x:v>
      </x:c>
      <x:c r="L63" s="318">
        <x:f>SUM(L51:L62)</x:f>
        <x:v>0</x:v>
      </x:c>
      <x:c r="M63" s="321"/>
      <x:c r="N63" s="318">
        <x:f>SUM(N51:N62)</x:f>
        <x:v>0</x:v>
      </x:c>
      <x:c r="O63" s="318">
        <x:f>SUM(O51:O62)</x:f>
        <x:v>0</x:v>
      </x:c>
      <x:c r="P63" s="318">
        <x:f>SUM(P51:P62)</x:f>
        <x:v>0</x:v>
      </x:c>
      <x:c r="Q63" s="318">
        <x:f>SUM(Q51:Q62)</x:f>
        <x:v>0</x:v>
      </x:c>
      <x:c r="R63" s="322"/>
      <x:c r="S63" s="321"/>
    </x:row>
    <x:row r="64" spans="2:19">
      <x:c r="D64" s="323"/>
      <x:c r="E64" s="323"/>
      <x:c r="F64" s="323"/>
      <x:c r="G64" s="323"/>
      <x:c r="H64" s="324"/>
      <x:c r="I64" s="324"/>
      <x:c r="K64" s="325"/>
      <x:c r="L64" s="324"/>
      <x:c r="M64" s="324"/>
      <x:c r="N64" s="335"/>
      <x:c r="O64" s="325"/>
      <x:c r="P64" s="325"/>
      <x:c r="Q64" s="325"/>
      <x:c r="R64" s="324"/>
      <x:c r="S64" s="324"/>
    </x:row>
    <x:row r="65" spans="2:19" ht="15" customHeight="1">
      <x:c r="B65" s="306">
        <x:f>B63+1</x:f>
        <x:v>40</x:v>
      </x:c>
      <x:c r="D65" s="257" t="s">
        <x:v>866</x:v>
      </x:c>
      <x:c r="I65" s="324"/>
      <x:c r="J65" s="311" t="str">
        <x:f>$J$12</x:f>
        <x:v>12/31/2022 (Actuals)</x:v>
      </x:c>
      <x:c r="L65" s="311">
        <x:v>0</x:v>
      </x:c>
      <x:c r="M65" s="326"/>
      <x:c r="N65" s="311" t="str">
        <x:f>$N$12</x:f>
        <x:v>12/31/2022 (Actuals)</x:v>
      </x:c>
      <x:c r="R65" s="311">
        <x:v>0</x:v>
      </x:c>
    </x:row>
    <x:row r="66" spans="2:19">
      <x:c r="B66" s="306">
        <x:f>B65+1</x:f>
        <x:v>41</x:v>
      </x:c>
      <x:c r="D66" s="257" t="s">
        <x:v>1535</x:v>
      </x:c>
      <x:c r="I66" s="324"/>
      <x:c r="J66" s="327" t="s">
        <x:v>605</x:v>
      </x:c>
      <x:c r="L66" s="328">
        <x:v>0</x:v>
      </x:c>
      <x:c r="M66" s="329"/>
      <x:c r="N66" s="327"/>
      <x:c r="R66" s="328">
        <x:v>0</x:v>
      </x:c>
    </x:row>
    <x:row r="67" spans="2:19">
      <x:c r="B67" s="306">
        <x:f>B66+1</x:f>
        <x:v>42</x:v>
      </x:c>
      <x:c r="D67" s="257" t="s">
        <x:v>867</x:v>
      </x:c>
      <x:c r="I67" s="324"/>
      <x:c r="J67" s="317" t="str">
        <x:f>"(Col. "&amp;L44&amp;", Line "&amp;B65&amp;" + Line "&amp;B66&amp;")"</x:f>
        <x:v>(Col. (H), Line 40 + Line 41)</x:v>
      </x:c>
      <x:c r="L67" s="330">
        <x:f>L65+L66</x:f>
        <x:v>0</x:v>
      </x:c>
      <x:c r="M67" s="324"/>
      <x:c r="N67" s="317" t="str">
        <x:f>"(Col. "&amp;R44&amp;", Line "&amp;B65&amp;" + Line "&amp;B66&amp;")"</x:f>
        <x:v>(Col. (M), Line 40 + Line 41)</x:v>
      </x:c>
      <x:c r="R67" s="330">
        <x:f>R65+R66</x:f>
        <x:v>0</x:v>
      </x:c>
    </x:row>
    <x:row r="68" spans="2:19">
      <x:c r="I68" s="324"/>
      <x:c r="L68" s="330"/>
      <x:c r="M68" s="324"/>
      <x:c r="R68" s="330"/>
    </x:row>
    <x:row r="69" spans="2:19">
      <x:c r="B69" s="306">
        <x:f>B67+1</x:f>
        <x:v>43</x:v>
      </x:c>
      <x:c r="D69" s="257" t="s">
        <x:v>947</x:v>
      </x:c>
      <x:c r="I69" s="324"/>
      <x:c r="J69" s="311" t="str">
        <x:f>$J$14</x:f>
        <x:v>12/31/2023 (Projected)</x:v>
      </x:c>
      <x:c r="L69" s="311">
        <x:v>0</x:v>
      </x:c>
      <x:c r="M69" s="326"/>
      <x:c r="N69" s="311" t="str">
        <x:f>$N$14</x:f>
        <x:v>12/31/2023 (Actuals)</x:v>
      </x:c>
      <x:c r="R69" s="311">
        <x:v>0</x:v>
      </x:c>
    </x:row>
    <x:row r="70" spans="2:19">
      <x:c r="B70" s="306">
        <x:f>B69+1</x:f>
        <x:v>44</x:v>
      </x:c>
      <x:c r="D70" s="257" t="s">
        <x:v>1534</x:v>
      </x:c>
      <x:c r="I70" s="324"/>
      <x:c r="J70" s="327" t="s">
        <x:v>605</x:v>
      </x:c>
      <x:c r="L70" s="328">
        <x:v>0</x:v>
      </x:c>
      <x:c r="M70" s="324"/>
      <x:c r="N70" s="327"/>
      <x:c r="R70" s="328">
        <x:v>0</x:v>
      </x:c>
    </x:row>
    <x:row r="71" spans="2:19">
      <x:c r="B71" s="306">
        <x:f>B70+1</x:f>
        <x:v>45</x:v>
      </x:c>
      <x:c r="D71" s="257" t="s">
        <x:v>872</x:v>
      </x:c>
      <x:c r="I71" s="324"/>
      <x:c r="J71" s="317" t="str">
        <x:f>"(Col. "&amp;L44&amp;", Line "&amp;B69&amp;" + Line "&amp;B70&amp;")"</x:f>
        <x:v>(Col. (H), Line 43 + Line 44)</x:v>
      </x:c>
      <x:c r="L71" s="330">
        <x:f>L69+L70</x:f>
        <x:v>0</x:v>
      </x:c>
      <x:c r="M71" s="324"/>
      <x:c r="N71" s="317" t="str">
        <x:f>"(Col. "&amp;R44&amp;", Line "&amp;B69&amp;" + Line "&amp;B70&amp;")"</x:f>
        <x:v>(Col. (M), Line 43 + Line 44)</x:v>
      </x:c>
      <x:c r="R71" s="330">
        <x:f>R69+R70</x:f>
        <x:v>0</x:v>
      </x:c>
    </x:row>
    <x:row r="72" spans="2:19">
      <x:c r="I72" s="324"/>
      <x:c r="L72" s="330"/>
      <x:c r="M72" s="324"/>
      <x:c r="R72" s="330"/>
    </x:row>
    <x:row r="73" spans="2:19">
      <x:c r="B73" s="306">
        <x:f>B71+1</x:f>
        <x:v>46</x:v>
      </x:c>
      <x:c r="D73" s="257" t="s">
        <x:v>946</x:v>
      </x:c>
      <x:c r="I73" s="324"/>
      <x:c r="J73" s="317" t="str">
        <x:f>"([Col. "&amp;L44&amp;", Line "&amp;B67&amp;" + Line "&amp;B71&amp;"] /2)"</x:f>
        <x:v>([Col. (H), Line 42 + Line 45] /2)</x:v>
      </x:c>
      <x:c r="L73" s="315">
        <x:f>(L67+L71)/2</x:f>
        <x:v>0</x:v>
      </x:c>
      <x:c r="M73" s="324"/>
      <x:c r="N73" s="317" t="str">
        <x:f>"([Col. "&amp;R44&amp;", Line "&amp;B67&amp;" + Line "&amp;B71&amp;"] /2)"</x:f>
        <x:v>([Col. (M), Line 42 + Line 45] /2)</x:v>
      </x:c>
      <x:c r="R73" s="315">
        <x:f>(R67+R71)/2</x:f>
        <x:v>0</x:v>
      </x:c>
    </x:row>
    <x:row r="74" spans="2:19">
      <x:c r="B74" s="306">
        <x:f>B73+1</x:f>
        <x:v>47</x:v>
      </x:c>
      <x:c r="D74" s="323" t="s">
        <x:v>945</x:v>
      </x:c>
      <x:c r="E74" s="323"/>
      <x:c r="F74" s="323"/>
      <x:c r="G74" s="323"/>
      <x:c r="H74" s="324"/>
      <x:c r="I74" s="324"/>
      <x:c r="J74" s="317" t="str">
        <x:f>"(Col. "&amp;L44&amp;", Line "&amp;B62&amp;" )"</x:f>
        <x:v>(Col. (H), Line 38 )</x:v>
      </x:c>
      <x:c r="K74" s="325"/>
      <x:c r="L74" s="315">
        <x:f>L62</x:f>
        <x:v>0</x:v>
      </x:c>
      <x:c r="M74" s="324"/>
      <x:c r="N74" s="317" t="str">
        <x:f>"(Col. "&amp;R44&amp;", Line "&amp;B62&amp;" )"</x:f>
        <x:v>(Col. (M), Line 38 )</x:v>
      </x:c>
      <x:c r="R74" s="315">
        <x:f>R62</x:f>
        <x:v>0</x:v>
      </x:c>
    </x:row>
    <x:row r="75" spans="2:19" ht="13.5" thickBot="1">
      <x:c r="B75" s="306">
        <x:f>B74+1</x:f>
        <x:v>48</x:v>
      </x:c>
      <x:c r="D75" s="331" t="s">
        <x:v>1514</x:v>
      </x:c>
      <x:c r="E75" s="323"/>
      <x:c r="F75" s="323"/>
      <x:c r="G75" s="323"/>
      <x:c r="H75" s="324"/>
      <x:c r="I75" s="324"/>
      <x:c r="J75" s="317" t="str">
        <x:f>"(Col. "&amp;L44&amp;", Line "&amp;B73&amp;" + Line "&amp;B74&amp;")"</x:f>
        <x:v>(Col. (H), Line 46 + Line 47)</x:v>
      </x:c>
      <x:c r="K75" s="325"/>
      <x:c r="L75" s="332">
        <x:f>L73+L74</x:f>
        <x:v>0</x:v>
      </x:c>
      <x:c r="M75" s="324"/>
      <x:c r="N75" s="317" t="str">
        <x:f>"(Col. "&amp;R44&amp;", Line "&amp;B73&amp;" + Line "&amp;B74&amp;")"</x:f>
        <x:v>(Col. (M), Line 46 + Line 47)</x:v>
      </x:c>
      <x:c r="R75" s="332">
        <x:f>R73+R74</x:f>
        <x:v>0</x:v>
      </x:c>
    </x:row>
    <x:row r="76" spans="2:19">
      <x:c r="D76" s="303"/>
    </x:row>
    <x:row r="77" spans="2:19">
      <x:c r="D77" s="303" t="s">
        <x:v>869</x:v>
      </x:c>
      <x:c r="J77" s="333"/>
      <x:c r="K77" s="334"/>
      <x:c r="L77" s="334"/>
      <x:c r="N77" s="334"/>
      <x:c r="O77" s="334"/>
      <x:c r="P77" s="334"/>
      <x:c r="Q77" s="334"/>
      <x:c r="R77" s="334"/>
    </x:row>
    <x:row r="78" spans="2:19">
      <x:c r="D78" s="1818" t="s">
        <x:v>861</x:v>
      </x:c>
      <x:c r="E78" s="1819"/>
      <x:c r="F78" s="1819"/>
      <x:c r="G78" s="1819"/>
      <x:c r="H78" s="1820"/>
      <x:c r="I78" s="307"/>
      <x:c r="J78" s="1821" t="s">
        <x:v>1188</x:v>
      </x:c>
      <x:c r="K78" s="1822"/>
      <x:c r="L78" s="1823"/>
      <x:c r="M78" s="307"/>
      <x:c r="N78" s="1821" t="s">
        <x:v>1189</x:v>
      </x:c>
      <x:c r="O78" s="1822"/>
      <x:c r="P78" s="1822"/>
      <x:c r="Q78" s="1822"/>
      <x:c r="R78" s="1823"/>
      <x:c r="S78" s="307"/>
    </x:row>
    <x:row r="79" spans="2:19">
      <x:c r="D79" s="308" t="s">
        <x:v>164</x:v>
      </x:c>
      <x:c r="E79" s="308" t="s">
        <x:v>165</x:v>
      </x:c>
      <x:c r="F79" s="308" t="s">
        <x:v>1190</x:v>
      </x:c>
      <x:c r="G79" s="308" t="s">
        <x:v>1191</x:v>
      </x:c>
      <x:c r="H79" s="308" t="s">
        <x:v>1192</x:v>
      </x:c>
      <x:c r="I79" s="307"/>
      <x:c r="J79" s="308" t="s">
        <x:v>1193</x:v>
      </x:c>
      <x:c r="K79" s="308" t="s">
        <x:v>1194</x:v>
      </x:c>
      <x:c r="L79" s="308" t="s">
        <x:v>1195</x:v>
      </x:c>
      <x:c r="M79" s="307"/>
      <x:c r="N79" s="308" t="s">
        <x:v>1196</x:v>
      </x:c>
      <x:c r="O79" s="308" t="s">
        <x:v>1197</x:v>
      </x:c>
      <x:c r="P79" s="308" t="s">
        <x:v>1198</x:v>
      </x:c>
      <x:c r="Q79" s="308" t="s">
        <x:v>1199</x:v>
      </x:c>
      <x:c r="R79" s="308" t="s">
        <x:v>1200</x:v>
      </x:c>
      <x:c r="S79" s="307"/>
    </x:row>
    <x:row r="80" spans="2:19" s="659" customFormat="1" ht="51">
      <x:c r="B80" s="1559" t="s">
        <x:v>1201</x:v>
      </x:c>
      <x:c r="D80" s="1560" t="s">
        <x:v>159</x:v>
      </x:c>
      <x:c r="E80" s="1560" t="s">
        <x:v>862</x:v>
      </x:c>
      <x:c r="F80" s="1560" t="s">
        <x:v>863</x:v>
      </x:c>
      <x:c r="G80" s="1560" t="s">
        <x:v>864</x:v>
      </x:c>
      <x:c r="H80" s="1560" t="s">
        <x:v>1202</x:v>
      </x:c>
      <x:c r="I80" s="1521"/>
      <x:c r="J80" s="1560" t="s">
        <x:v>865</x:v>
      </x:c>
      <x:c r="K80" s="1560" t="s">
        <x:v>1203</x:v>
      </x:c>
      <x:c r="L80" s="1560" t="s">
        <x:v>1204</x:v>
      </x:c>
      <x:c r="M80" s="1521"/>
      <x:c r="N80" s="1560" t="s">
        <x:v>949</x:v>
      </x:c>
      <x:c r="O80" s="1560" t="s">
        <x:v>1205</x:v>
      </x:c>
      <x:c r="P80" s="1560" t="s">
        <x:v>1206</x:v>
      </x:c>
      <x:c r="Q80" s="1560" t="s">
        <x:v>1207</x:v>
      </x:c>
      <x:c r="R80" s="1560" t="s">
        <x:v>1208</x:v>
      </x:c>
      <x:c r="S80" s="1521"/>
    </x:row>
    <x:row r="81" spans="2:19">
      <x:c r="E81" s="510"/>
      <x:c r="F81" s="510"/>
      <x:c r="G81" s="510"/>
      <x:c r="H81" s="510"/>
      <x:c r="I81" s="510"/>
      <x:c r="J81" s="510"/>
      <x:c r="K81" s="510"/>
      <x:c r="L81" s="510"/>
      <x:c r="M81" s="510"/>
      <x:c r="N81" s="510"/>
      <x:c r="O81" s="510"/>
      <x:c r="P81" s="510"/>
      <x:c r="Q81" s="510"/>
      <x:c r="R81" s="510"/>
      <x:c r="S81" s="510"/>
    </x:row>
    <x:row r="82" spans="2:19">
      <x:c r="B82" s="306">
        <x:f>B75+1</x:f>
        <x:v>49</x:v>
      </x:c>
      <x:c r="D82" s="257" t="s">
        <x:v>948</x:v>
      </x:c>
      <x:c r="E82" s="510"/>
      <x:c r="F82" s="510"/>
      <x:c r="G82" s="510"/>
      <x:c r="H82" s="510"/>
      <x:c r="I82" s="510"/>
      <x:c r="J82" s="311" t="str">
        <x:f>$J$12</x:f>
        <x:v>12/31/2022 (Actuals)</x:v>
      </x:c>
      <x:c r="K82" s="510"/>
      <x:c r="L82" s="311">
        <x:f>'1C - ADIT BOY'!$H$168</x:f>
        <x:v>-94872115.591027498</x:v>
      </x:c>
      <x:c r="M82" s="510"/>
      <x:c r="N82" s="311" t="str">
        <x:f>$N$12</x:f>
        <x:v>12/31/2022 (Actuals)</x:v>
      </x:c>
      <x:c r="O82" s="510"/>
      <x:c r="P82" s="510"/>
      <x:c r="Q82" s="510"/>
      <x:c r="R82" s="311">
        <x:f>'1C - ADIT BOY'!$H$168</x:f>
        <x:v>-94872115.591027498</x:v>
      </x:c>
      <x:c r="S82" s="510"/>
    </x:row>
    <x:row r="83" spans="2:19">
      <x:c r="E83" s="510"/>
      <x:c r="F83" s="510"/>
      <x:c r="G83" s="510"/>
      <x:c r="H83" s="510"/>
      <x:c r="I83" s="510"/>
      <x:c r="J83" s="510"/>
      <x:c r="K83" s="510"/>
      <x:c r="L83" s="510"/>
      <x:c r="M83" s="510"/>
      <x:c r="N83" s="1257"/>
      <x:c r="O83" s="510"/>
      <x:c r="P83" s="510"/>
      <x:c r="Q83" s="510"/>
      <x:c r="R83" s="510"/>
      <x:c r="S83" s="510"/>
    </x:row>
    <x:row r="84" spans="2:19">
      <x:c r="B84" s="306">
        <x:f>B82+1</x:f>
        <x:v>50</x:v>
      </x:c>
      <x:c r="D84" s="257" t="s">
        <x:v>1638</x:v>
      </x:c>
      <x:c r="E84" s="1240"/>
      <x:c r="F84" s="1240"/>
      <x:c r="G84" s="1240"/>
      <x:c r="H84" s="1240"/>
      <x:c r="I84" s="1240"/>
      <x:c r="J84" s="311" t="str">
        <x:f>$J$14</x:f>
        <x:v>12/31/2023 (Projected)</x:v>
      </x:c>
      <x:c r="K84" s="1240"/>
      <x:c r="L84" s="1240"/>
      <x:c r="M84" s="1240"/>
      <x:c r="N84" s="311" t="str">
        <x:f>$N$14</x:f>
        <x:v>12/31/2023 (Actuals)</x:v>
      </x:c>
      <x:c r="O84" s="1240"/>
      <x:c r="P84" s="1240"/>
      <x:c r="Q84" s="1240"/>
      <x:c r="R84" s="1240"/>
      <x:c r="S84" s="1240"/>
    </x:row>
    <x:row r="85" spans="2:19">
      <x:c r="E85" s="1240"/>
      <x:c r="F85" s="1240"/>
      <x:c r="G85" s="1240"/>
      <x:c r="H85" s="1240"/>
      <x:c r="I85" s="1240"/>
      <x:c r="J85" s="1240"/>
      <x:c r="K85" s="1240"/>
      <x:c r="L85" s="1240"/>
      <x:c r="M85" s="1240"/>
      <x:c r="N85" s="1240"/>
      <x:c r="O85" s="1240"/>
      <x:c r="P85" s="1240"/>
      <x:c r="Q85" s="1240"/>
      <x:c r="R85" s="1240"/>
      <x:c r="S85" s="1240"/>
    </x:row>
    <x:row r="86" spans="2:19">
      <x:c r="B86" s="306">
        <x:f>B84+1</x:f>
        <x:v>51</x:v>
      </x:c>
      <x:c r="D86" s="312" t="s">
        <x:v>491</x:v>
      </x:c>
      <x:c r="E86" s="1267">
        <x:v>31</x:v>
      </x:c>
      <x:c r="F86" s="1266">
        <x:v>0</x:v>
      </x:c>
      <x:c r="G86" s="1266">
        <x:v>214</x:v>
      </x:c>
      <x:c r="H86" s="313">
        <x:f t="shared" ref="H86:H97" si="19">IF(F86=0,0.5,F86/G86)</x:f>
        <x:v>0.5</x:v>
      </x:c>
      <x:c r="I86" s="314"/>
      <x:c r="J86" s="311">
        <x:v>-304501.33710795565</x:v>
      </x:c>
      <x:c r="K86" s="315">
        <x:f>+J86*H86</x:f>
        <x:v>-152250.66855397783</x:v>
      </x:c>
      <x:c r="L86" s="315">
        <x:f>+K86+L82</x:f>
        <x:v>-95024366.259581476</x:v>
      </x:c>
      <x:c r="M86" s="314"/>
      <x:c r="N86" s="311">
        <x:v>-495924.40608501312</x:v>
      </x:c>
      <x:c r="O86" s="315">
        <x:f>IF($D$187="True-Up Adjustment",N86-J86,0)</x:f>
        <x:v>-191423.06897705747</x:v>
      </x:c>
      <x:c r="P86" s="315">
        <x:f t="shared" ref="P86:P97" si="20">IF($D$187="True-Up Adjustment",IF(AND(J86&gt;=0,N86&gt;=0),IF(O86&gt;=0,K86+O86,N86/J86*K86),IF(AND(J86&lt;0,N86&lt;0),IF(O86&lt;0,K86+O86,N86/J86*K86),0)),0)</x:f>
        <x:v>-343673.73753103532</x:v>
      </x:c>
      <x:c r="Q86" s="315">
        <x:f t="shared" ref="Q86:Q97" si="21">IF(AND(J86&gt;=0,N86&lt;0),N86,IF(AND(J86&lt;0,N86&gt;=0),N86,0))</x:f>
        <x:v>0</x:v>
      </x:c>
      <x:c r="R86" s="315">
        <x:f>R82+P86+Q86</x:f>
        <x:v>-95215789.328558534</x:v>
      </x:c>
      <x:c r="S86" s="314"/>
    </x:row>
    <x:row r="87" spans="2:19">
      <x:c r="B87" s="306">
        <x:f t="shared" ref="B87:B98" si="22">+B86+1</x:f>
        <x:v>52</x:v>
      </x:c>
      <x:c r="D87" s="312" t="s">
        <x:v>492</x:v>
      </x:c>
      <x:c r="E87" s="1267">
        <x:v>28</x:v>
      </x:c>
      <x:c r="F87" s="1266">
        <x:v>0</x:v>
      </x:c>
      <x:c r="G87" s="1266">
        <x:v>214</x:v>
      </x:c>
      <x:c r="H87" s="313">
        <x:f t="shared" si="19"/>
        <x:v>0.5</x:v>
      </x:c>
      <x:c r="I87" s="314"/>
      <x:c r="J87" s="311">
        <x:v>-301512.95987766882</x:v>
      </x:c>
      <x:c r="K87" s="315">
        <x:f>+J87*H87</x:f>
        <x:v>-150756.47993883441</x:v>
      </x:c>
      <x:c r="L87" s="315">
        <x:f t="shared" ref="L87:L97" si="23">+K87+L86</x:f>
        <x:v>-95175122.739520311</x:v>
      </x:c>
      <x:c r="M87" s="314"/>
      <x:c r="N87" s="311">
        <x:v>-494166.92203975783</x:v>
      </x:c>
      <x:c r="O87" s="315">
        <x:f t="shared" ref="O87:O97" si="24">IF($D$187="True-Up Adjustment",N87-J87,0)</x:f>
        <x:v>-192653.96216208901</x:v>
      </x:c>
      <x:c r="P87" s="315">
        <x:f t="shared" si="20"/>
        <x:v>-343410.44210092339</x:v>
      </x:c>
      <x:c r="Q87" s="315">
        <x:f t="shared" si="21"/>
        <x:v>0</x:v>
      </x:c>
      <x:c r="R87" s="315">
        <x:f t="shared" ref="R87:R97" si="25">R86+P87+Q87</x:f>
        <x:v>-95559199.770659462</x:v>
      </x:c>
      <x:c r="S87" s="314"/>
    </x:row>
    <x:row r="88" spans="2:19">
      <x:c r="B88" s="306">
        <x:f t="shared" si="22"/>
        <x:v>53</x:v>
      </x:c>
      <x:c r="D88" s="312" t="s">
        <x:v>511</x:v>
      </x:c>
      <x:c r="E88" s="1267">
        <x:v>31</x:v>
      </x:c>
      <x:c r="F88" s="1266">
        <x:v>0</x:v>
      </x:c>
      <x:c r="G88" s="1266">
        <x:v>214</x:v>
      </x:c>
      <x:c r="H88" s="313">
        <x:f t="shared" si="19"/>
        <x:v>0.5</x:v>
      </x:c>
      <x:c r="I88" s="314"/>
      <x:c r="J88" s="311">
        <x:v>-333508.27492254472</x:v>
      </x:c>
      <x:c r="K88" s="315">
        <x:f t="shared" ref="K88:K97" si="26">+J88*H88</x:f>
        <x:v>-166754.13746127236</x:v>
      </x:c>
      <x:c r="L88" s="315">
        <x:f t="shared" si="23"/>
        <x:v>-95341876.876981586</x:v>
      </x:c>
      <x:c r="M88" s="314"/>
      <x:c r="N88" s="311">
        <x:v>-533565.78633989557</x:v>
      </x:c>
      <x:c r="O88" s="315">
        <x:f t="shared" si="24"/>
        <x:v>-200057.51141735085</x:v>
      </x:c>
      <x:c r="P88" s="315">
        <x:f t="shared" si="20"/>
        <x:v>-366811.64887862321</x:v>
      </x:c>
      <x:c r="Q88" s="315">
        <x:f t="shared" si="21"/>
        <x:v>0</x:v>
      </x:c>
      <x:c r="R88" s="315">
        <x:f t="shared" si="25"/>
        <x:v>-95926011.419538081</x:v>
      </x:c>
      <x:c r="S88" s="314"/>
    </x:row>
    <x:row r="89" spans="2:19">
      <x:c r="B89" s="306">
        <x:f t="shared" si="22"/>
        <x:v>54</x:v>
      </x:c>
      <x:c r="D89" s="312" t="s">
        <x:v>161</x:v>
      </x:c>
      <x:c r="E89" s="1267">
        <x:v>30</x:v>
      </x:c>
      <x:c r="F89" s="1266">
        <x:v>0</x:v>
      </x:c>
      <x:c r="G89" s="1266">
        <x:v>214</x:v>
      </x:c>
      <x:c r="H89" s="313">
        <x:f t="shared" si="19"/>
        <x:v>0.5</x:v>
      </x:c>
      <x:c r="I89" s="314"/>
      <x:c r="J89" s="311">
        <x:v>-292536.18598283705</x:v>
      </x:c>
      <x:c r="K89" s="315">
        <x:f t="shared" si="26"/>
        <x:v>-146268.09299141853</x:v>
      </x:c>
      <x:c r="L89" s="315">
        <x:f t="shared" si="23"/>
        <x:v>-95488144.969972998</x:v>
      </x:c>
      <x:c r="M89" s="314"/>
      <x:c r="N89" s="311">
        <x:v>-478618.94110229757</x:v>
      </x:c>
      <x:c r="O89" s="315">
        <x:f t="shared" si="24"/>
        <x:v>-186082.75511946052</x:v>
      </x:c>
      <x:c r="P89" s="315">
        <x:f t="shared" si="20"/>
        <x:v>-332350.84811087907</x:v>
      </x:c>
      <x:c r="Q89" s="315">
        <x:f t="shared" si="21"/>
        <x:v>0</x:v>
      </x:c>
      <x:c r="R89" s="315">
        <x:f t="shared" si="25"/>
        <x:v>-96258362.267648965</x:v>
      </x:c>
      <x:c r="S89" s="314"/>
    </x:row>
    <x:row r="90" spans="2:19">
      <x:c r="B90" s="306">
        <x:f t="shared" si="22"/>
        <x:v>55</x:v>
      </x:c>
      <x:c r="D90" s="312" t="s">
        <x:v>162</x:v>
      </x:c>
      <x:c r="E90" s="1267">
        <x:v>31</x:v>
      </x:c>
      <x:c r="F90" s="1266">
        <x:v>0</x:v>
      </x:c>
      <x:c r="G90" s="1266">
        <x:v>214</x:v>
      </x:c>
      <x:c r="H90" s="313">
        <x:f t="shared" si="19"/>
        <x:v>0.5</x:v>
      </x:c>
      <x:c r="I90" s="314"/>
      <x:c r="J90" s="311">
        <x:v>-282286.36976518837</x:v>
      </x:c>
      <x:c r="K90" s="315">
        <x:f t="shared" si="26"/>
        <x:v>-141143.18488259419</x:v>
      </x:c>
      <x:c r="L90" s="315">
        <x:f t="shared" si="23"/>
        <x:v>-95629288.154855594</x:v>
      </x:c>
      <x:c r="M90" s="314"/>
      <x:c r="N90" s="311">
        <x:v>-469754.98829605931</x:v>
      </x:c>
      <x:c r="O90" s="315">
        <x:f t="shared" si="24"/>
        <x:v>-187468.61853087094</x:v>
      </x:c>
      <x:c r="P90" s="315">
        <x:f t="shared" si="20"/>
        <x:v>-328611.80341346515</x:v>
      </x:c>
      <x:c r="Q90" s="315">
        <x:f t="shared" si="21"/>
        <x:v>0</x:v>
      </x:c>
      <x:c r="R90" s="315">
        <x:f t="shared" si="25"/>
        <x:v>-96586974.071062431</x:v>
      </x:c>
      <x:c r="S90" s="314"/>
    </x:row>
    <x:row r="91" spans="2:19">
      <x:c r="B91" s="306">
        <x:f t="shared" si="22"/>
        <x:v>56</x:v>
      </x:c>
      <x:c r="D91" s="312" t="s">
        <x:v>163</x:v>
      </x:c>
      <x:c r="E91" s="1267">
        <x:v>30</x:v>
      </x:c>
      <x:c r="F91" s="1266">
        <x:f t="shared" ref="F91:F96" si="27">F92+E92</x:f>
        <x:v>185</x:v>
      </x:c>
      <x:c r="G91" s="1266">
        <x:v>214</x:v>
      </x:c>
      <x:c r="H91" s="313">
        <x:f t="shared" si="19"/>
        <x:v>0.86448598130841126</x:v>
      </x:c>
      <x:c r="I91" s="314"/>
      <x:c r="J91" s="311">
        <x:v>-296304.391764956</x:v>
      </x:c>
      <x:c r="K91" s="315">
        <x:f t="shared" si="26"/>
        <x:v>-256150.99288091992</x:v>
      </x:c>
      <x:c r="L91" s="315">
        <x:f t="shared" si="23"/>
        <x:v>-95885439.14773652</x:v>
      </x:c>
      <x:c r="M91" s="314"/>
      <x:c r="N91" s="311">
        <x:v>-561482.61709512898</x:v>
      </x:c>
      <x:c r="O91" s="315">
        <x:f t="shared" si="24"/>
        <x:v>-265178.22533017298</x:v>
      </x:c>
      <x:c r="P91" s="315">
        <x:f t="shared" si="20"/>
        <x:v>-521329.21821109287</x:v>
      </x:c>
      <x:c r="Q91" s="315">
        <x:f t="shared" si="21"/>
        <x:v>0</x:v>
      </x:c>
      <x:c r="R91" s="315">
        <x:f t="shared" si="25"/>
        <x:v>-97108303.28927353</x:v>
      </x:c>
      <x:c r="S91" s="314"/>
    </x:row>
    <x:row r="92" spans="2:19">
      <x:c r="B92" s="306">
        <x:f t="shared" si="22"/>
        <x:v>57</x:v>
      </x:c>
      <x:c r="D92" s="312" t="s">
        <x:v>494</x:v>
      </x:c>
      <x:c r="E92" s="1267">
        <x:v>31</x:v>
      </x:c>
      <x:c r="F92" s="1266">
        <x:f t="shared" si="27"/>
        <x:v>154</x:v>
      </x:c>
      <x:c r="G92" s="1266">
        <x:v>214</x:v>
      </x:c>
      <x:c r="H92" s="313">
        <x:f t="shared" si="19"/>
        <x:v>0.71962616822429903</x:v>
      </x:c>
      <x:c r="I92" s="314"/>
      <x:c r="J92" s="311">
        <x:v>-276137.14295141672</x:v>
      </x:c>
      <x:c r="K92" s="315">
        <x:f t="shared" si="26"/>
        <x:v>-198715.51408653351</x:v>
      </x:c>
      <x:c r="L92" s="315">
        <x:f t="shared" si="23"/>
        <x:v>-96084154.661823049</x:v>
      </x:c>
      <x:c r="M92" s="314"/>
      <x:c r="N92" s="311">
        <x:v>-451423.8676082954</x:v>
      </x:c>
      <x:c r="O92" s="315">
        <x:f t="shared" si="24"/>
        <x:v>-175286.72465687868</x:v>
      </x:c>
      <x:c r="P92" s="315">
        <x:f t="shared" si="20"/>
        <x:v>-374002.23874341219</x:v>
      </x:c>
      <x:c r="Q92" s="315">
        <x:f t="shared" si="21"/>
        <x:v>0</x:v>
      </x:c>
      <x:c r="R92" s="315">
        <x:f t="shared" si="25"/>
        <x:v>-97482305.52801694</x:v>
      </x:c>
      <x:c r="S92" s="314"/>
    </x:row>
    <x:row r="93" spans="2:19">
      <x:c r="B93" s="306">
        <x:f t="shared" si="22"/>
        <x:v>58</x:v>
      </x:c>
      <x:c r="D93" s="312" t="s">
        <x:v>512</x:v>
      </x:c>
      <x:c r="E93" s="1267">
        <x:v>31</x:v>
      </x:c>
      <x:c r="F93" s="1266">
        <x:f t="shared" si="27"/>
        <x:v>123</x:v>
      </x:c>
      <x:c r="G93" s="1266">
        <x:v>214</x:v>
      </x:c>
      <x:c r="H93" s="313">
        <x:f t="shared" si="19"/>
        <x:v>0.57476635514018692</x:v>
      </x:c>
      <x:c r="I93" s="314"/>
      <x:c r="J93" s="311">
        <x:v>-273366.45389823755</x:v>
      </x:c>
      <x:c r="K93" s="315">
        <x:f t="shared" si="26"/>
        <x:v>-157121.84032468795</x:v>
      </x:c>
      <x:c r="L93" s="315">
        <x:f t="shared" si="23"/>
        <x:v>-96241276.502147734</x:v>
      </x:c>
      <x:c r="M93" s="314"/>
      <x:c r="N93" s="311">
        <x:v>-450680.97057970153</x:v>
      </x:c>
      <x:c r="O93" s="315">
        <x:f t="shared" si="24"/>
        <x:v>-177314.51668146398</x:v>
      </x:c>
      <x:c r="P93" s="315">
        <x:f t="shared" si="20"/>
        <x:v>-334436.35700615193</x:v>
      </x:c>
      <x:c r="Q93" s="315">
        <x:f t="shared" si="21"/>
        <x:v>0</x:v>
      </x:c>
      <x:c r="R93" s="315">
        <x:f t="shared" si="25"/>
        <x:v>-97816741.885023087</x:v>
      </x:c>
      <x:c r="S93" s="314"/>
    </x:row>
    <x:row r="94" spans="2:19">
      <x:c r="B94" s="306">
        <x:f t="shared" si="22"/>
        <x:v>59</x:v>
      </x:c>
      <x:c r="D94" s="312" t="s">
        <x:v>496</x:v>
      </x:c>
      <x:c r="E94" s="1267">
        <x:v>30</x:v>
      </x:c>
      <x:c r="F94" s="1266">
        <x:f t="shared" si="27"/>
        <x:v>93</x:v>
      </x:c>
      <x:c r="G94" s="1266">
        <x:v>214</x:v>
      </x:c>
      <x:c r="H94" s="313">
        <x:f t="shared" si="19"/>
        <x:v>0.43457943925233644</x:v>
      </x:c>
      <x:c r="I94" s="314"/>
      <x:c r="J94" s="311">
        <x:v>-232754.56758692599</x:v>
      </x:c>
      <x:c r="K94" s="315">
        <x:f t="shared" si="26"/>
        <x:v>-101150.34946534634</x:v>
      </x:c>
      <x:c r="L94" s="315">
        <x:f t="shared" si="23"/>
        <x:v>-96342426.851613075</x:v>
      </x:c>
      <x:c r="M94" s="314"/>
      <x:c r="N94" s="311">
        <x:v>-563128.78585381515</x:v>
      </x:c>
      <x:c r="O94" s="315">
        <x:f t="shared" si="24"/>
        <x:v>-330374.21826688916</x:v>
      </x:c>
      <x:c r="P94" s="315">
        <x:f t="shared" si="20"/>
        <x:v>-431524.56773223553</x:v>
      </x:c>
      <x:c r="Q94" s="315">
        <x:f t="shared" si="21"/>
        <x:v>0</x:v>
      </x:c>
      <x:c r="R94" s="315">
        <x:f t="shared" si="25"/>
        <x:v>-98248266.452755317</x:v>
      </x:c>
      <x:c r="S94" s="314"/>
    </x:row>
    <x:row r="95" spans="2:19">
      <x:c r="B95" s="306">
        <x:f t="shared" si="22"/>
        <x:v>60</x:v>
      </x:c>
      <x:c r="D95" s="312" t="s">
        <x:v>497</x:v>
      </x:c>
      <x:c r="E95" s="1267">
        <x:v>31</x:v>
      </x:c>
      <x:c r="F95" s="1266">
        <x:f t="shared" si="27"/>
        <x:v>62</x:v>
      </x:c>
      <x:c r="G95" s="1266">
        <x:v>214</x:v>
      </x:c>
      <x:c r="H95" s="313">
        <x:f t="shared" si="19"/>
        <x:v>0.28971962616822428</x:v>
      </x:c>
      <x:c r="I95" s="314"/>
      <x:c r="J95" s="311">
        <x:v>-155449.03228885794</x:v>
      </x:c>
      <x:c r="K95" s="315">
        <x:f t="shared" si="26"/>
        <x:v>-45036.635522940145</x:v>
      </x:c>
      <x:c r="L95" s="315">
        <x:f t="shared" si="23"/>
        <x:v>-96387463.487136021</x:v>
      </x:c>
      <x:c r="M95" s="314"/>
      <x:c r="N95" s="311">
        <x:v>-445647.37211019016</x:v>
      </x:c>
      <x:c r="O95" s="315">
        <x:f t="shared" si="24"/>
        <x:v>-290198.33982133225</x:v>
      </x:c>
      <x:c r="P95" s="315">
        <x:f t="shared" si="20"/>
        <x:v>-335234.97534427239</x:v>
      </x:c>
      <x:c r="Q95" s="315">
        <x:f t="shared" si="21"/>
        <x:v>0</x:v>
      </x:c>
      <x:c r="R95" s="315">
        <x:f t="shared" si="25"/>
        <x:v>-98583501.428099588</x:v>
      </x:c>
      <x:c r="S95" s="314"/>
    </x:row>
    <x:row r="96" spans="2:19">
      <x:c r="B96" s="306">
        <x:f t="shared" si="22"/>
        <x:v>61</x:v>
      </x:c>
      <x:c r="D96" s="312" t="s">
        <x:v>498</x:v>
      </x:c>
      <x:c r="E96" s="1267">
        <x:v>30</x:v>
      </x:c>
      <x:c r="F96" s="1266">
        <x:f t="shared" si="27"/>
        <x:v>32</x:v>
      </x:c>
      <x:c r="G96" s="1266">
        <x:v>214</x:v>
      </x:c>
      <x:c r="H96" s="313">
        <x:f t="shared" si="19"/>
        <x:v>0.14953271028037382</x:v>
      </x:c>
      <x:c r="I96" s="314"/>
      <x:c r="J96" s="311">
        <x:v>-151745.4964274526</x:v>
      </x:c>
      <x:c r="K96" s="315">
        <x:f t="shared" si="26"/>
        <x:v>-22690.915353637771</x:v>
      </x:c>
      <x:c r="L96" s="315">
        <x:f t="shared" si="23"/>
        <x:v>-96410154.402489662</x:v>
      </x:c>
      <x:c r="M96" s="314"/>
      <x:c r="N96" s="311">
        <x:v>-442583.79249476432</x:v>
      </x:c>
      <x:c r="O96" s="315">
        <x:f t="shared" si="24"/>
        <x:v>-290838.29606731172</x:v>
      </x:c>
      <x:c r="P96" s="315">
        <x:f t="shared" si="20"/>
        <x:v>-313529.21142094949</x:v>
      </x:c>
      <x:c r="Q96" s="315">
        <x:f t="shared" si="21"/>
        <x:v>0</x:v>
      </x:c>
      <x:c r="R96" s="315">
        <x:f t="shared" si="25"/>
        <x:v>-98897030.639520541</x:v>
      </x:c>
      <x:c r="S96" s="314"/>
    </x:row>
    <x:row r="97" spans="2:19">
      <x:c r="B97" s="306">
        <x:f t="shared" si="22"/>
        <x:v>62</x:v>
      </x:c>
      <x:c r="D97" s="316" t="s">
        <x:v>708</x:v>
      </x:c>
      <x:c r="E97" s="1267">
        <x:v>31</x:v>
      </x:c>
      <x:c r="F97" s="1266">
        <x:v>1</x:v>
      </x:c>
      <x:c r="G97" s="1266">
        <x:v>214</x:v>
      </x:c>
      <x:c r="H97" s="313">
        <x:f t="shared" si="19"/>
        <x:v>4.6728971962616819E-3</x:v>
      </x:c>
      <x:c r="I97" s="314"/>
      <x:c r="J97" s="311">
        <x:v>-249777.08974930012</x:v>
      </x:c>
      <x:c r="K97" s="315">
        <x:f t="shared" si="26"/>
        <x:v>-1167.182662379907</x:v>
      </x:c>
      <x:c r="L97" s="315">
        <x:f t="shared" si="23"/>
        <x:v>-96411321.585152045</x:v>
      </x:c>
      <x:c r="M97" s="314"/>
      <x:c r="N97" s="311">
        <x:v>-473026.48100755614</x:v>
      </x:c>
      <x:c r="O97" s="315">
        <x:f t="shared" si="24"/>
        <x:v>-223249.39125825602</x:v>
      </x:c>
      <x:c r="P97" s="315">
        <x:f t="shared" si="20"/>
        <x:v>-224416.57392063591</x:v>
      </x:c>
      <x:c r="Q97" s="315">
        <x:f t="shared" si="21"/>
        <x:v>0</x:v>
      </x:c>
      <x:c r="R97" s="315">
        <x:f t="shared" si="25"/>
        <x:v>-99121447.213441178</x:v>
      </x:c>
      <x:c r="S97" s="314"/>
    </x:row>
    <x:row r="98" spans="2:19">
      <x:c r="B98" s="306">
        <x:f t="shared" si="22"/>
        <x:v>63</x:v>
      </x:c>
      <x:c r="D98" s="317" t="str">
        <x:f>"Total (Sum of Lines "&amp;B86&amp;" - "&amp;B97&amp;")"</x:f>
        <x:v>Total (Sum of Lines 51 - 62)</x:v>
      </x:c>
      <x:c r="E98" s="318">
        <x:f>SUM(E86:E97)</x:f>
        <x:v>365</x:v>
      </x:c>
      <x:c r="F98" s="319"/>
      <x:c r="G98" s="319"/>
      <x:c r="H98" s="320"/>
      <x:c r="I98" s="321"/>
      <x:c r="J98" s="318">
        <x:f>SUM(J86:J97)</x:f>
        <x:v>-3149879.3023233409</x:v>
      </x:c>
      <x:c r="K98" s="318">
        <x:f>SUM(K86:K97)</x:f>
        <x:v>-1539205.9941245429</x:v>
      </x:c>
      <x:c r="L98" s="318">
        <x:f>SUM(L86:L97)</x:f>
        <x:v>-1150421035.63901</x:v>
      </x:c>
      <x:c r="M98" s="321"/>
      <x:c r="N98" s="318">
        <x:f>SUM(N86:N97)</x:f>
        <x:v>-5860004.9306124747</x:v>
      </x:c>
      <x:c r="O98" s="318">
        <x:f>SUM(O86:O97)</x:f>
        <x:v>-2710125.6282891338</x:v>
      </x:c>
      <x:c r="P98" s="318">
        <x:f>SUM(P86:P97)</x:f>
        <x:v>-4249331.6224136762</x:v>
      </x:c>
      <x:c r="Q98" s="318">
        <x:f>SUM(Q86:Q97)</x:f>
        <x:v>0</x:v>
      </x:c>
      <x:c r="R98" s="322"/>
      <x:c r="S98" s="321"/>
    </x:row>
    <x:row r="99" spans="2:19">
      <x:c r="D99" s="323"/>
      <x:c r="E99" s="323"/>
      <x:c r="F99" s="323"/>
      <x:c r="G99" s="323"/>
      <x:c r="H99" s="324"/>
      <x:c r="I99" s="324"/>
      <x:c r="K99" s="325"/>
      <x:c r="L99" s="324"/>
      <x:c r="M99" s="324"/>
      <x:c r="N99" s="335"/>
      <x:c r="O99" s="325"/>
      <x:c r="P99" s="325"/>
      <x:c r="Q99" s="325"/>
      <x:c r="R99" s="324"/>
      <x:c r="S99" s="324"/>
    </x:row>
    <x:row r="100" spans="2:19" ht="15" customHeight="1">
      <x:c r="B100" s="306">
        <x:f>B98+1</x:f>
        <x:v>64</x:v>
      </x:c>
      <x:c r="D100" s="257" t="s">
        <x:v>866</x:v>
      </x:c>
      <x:c r="I100" s="324"/>
      <x:c r="J100" s="311" t="str">
        <x:f>$J$12</x:f>
        <x:v>12/31/2022 (Actuals)</x:v>
      </x:c>
      <x:c r="L100" s="311">
        <x:f>'1C - ADIT BOY'!$E$13</x:f>
        <x:v>-211362555.29422271</x:v>
      </x:c>
      <x:c r="M100" s="326"/>
      <x:c r="N100" s="311" t="str">
        <x:f>$N$12</x:f>
        <x:v>12/31/2022 (Actuals)</x:v>
      </x:c>
      <x:c r="R100" s="311">
        <x:f>'1C - ADIT BOY'!$E$13</x:f>
        <x:v>-211362555.29422271</x:v>
      </x:c>
    </x:row>
    <x:row r="101" spans="2:19">
      <x:c r="B101" s="306">
        <x:f>B100+1</x:f>
        <x:v>65</x:v>
      </x:c>
      <x:c r="D101" s="257" t="s">
        <x:v>870</x:v>
      </x:c>
      <x:c r="I101" s="324"/>
      <x:c r="J101" s="327" t="s">
        <x:v>605</x:v>
      </x:c>
      <x:c r="L101" s="328">
        <x:v>0</x:v>
      </x:c>
      <x:c r="M101" s="329"/>
      <x:c r="N101" s="327"/>
      <x:c r="R101" s="328">
        <x:v>0</x:v>
      </x:c>
    </x:row>
    <x:row r="102" spans="2:19">
      <x:c r="B102" s="306">
        <x:f>B101+1</x:f>
        <x:v>66</x:v>
      </x:c>
      <x:c r="D102" s="257" t="s">
        <x:v>867</x:v>
      </x:c>
      <x:c r="I102" s="324"/>
      <x:c r="J102" s="317" t="str">
        <x:f>"(Col. "&amp;L79&amp;", Line "&amp;B100&amp;" + Line "&amp;B101&amp;")"</x:f>
        <x:v>(Col. (H), Line 64 + Line 65)</x:v>
      </x:c>
      <x:c r="L102" s="330">
        <x:f>L100+L101</x:f>
        <x:v>-211362555.29422271</x:v>
      </x:c>
      <x:c r="M102" s="324"/>
      <x:c r="N102" s="317" t="str">
        <x:f>"(Col. "&amp;R79&amp;", Line "&amp;B100&amp;" + Line "&amp;B101&amp;")"</x:f>
        <x:v>(Col. (M), Line 64 + Line 65)</x:v>
      </x:c>
      <x:c r="R102" s="330">
        <x:f>R100+R101</x:f>
        <x:v>-211362555.29422271</x:v>
      </x:c>
    </x:row>
    <x:row r="103" spans="2:19">
      <x:c r="I103" s="324"/>
      <x:c r="L103" s="330"/>
      <x:c r="M103" s="324"/>
      <x:c r="R103" s="330"/>
    </x:row>
    <x:row r="104" spans="2:19">
      <x:c r="B104" s="306">
        <x:f>B102+1</x:f>
        <x:v>67</x:v>
      </x:c>
      <x:c r="D104" s="257" t="s">
        <x:v>947</x:v>
      </x:c>
      <x:c r="I104" s="324"/>
      <x:c r="J104" s="311" t="str">
        <x:f>$J$14</x:f>
        <x:v>12/31/2023 (Projected)</x:v>
      </x:c>
      <x:c r="L104" s="311">
        <x:v>-236087637.66665578</x:v>
      </x:c>
      <x:c r="M104" s="326"/>
      <x:c r="N104" s="311" t="str">
        <x:f>$N$14</x:f>
        <x:v>12/31/2023 (Actuals)</x:v>
      </x:c>
      <x:c r="R104" s="311">
        <x:f>'1B - ADIT EOY'!$E$13</x:f>
        <x:v>-223798977.40907994</x:v>
      </x:c>
    </x:row>
    <x:row r="105" spans="2:19">
      <x:c r="B105" s="306">
        <x:f>B104+1</x:f>
        <x:v>68</x:v>
      </x:c>
      <x:c r="D105" s="257" t="s">
        <x:v>871</x:v>
      </x:c>
      <x:c r="I105" s="324"/>
      <x:c r="J105" s="327" t="s">
        <x:v>605</x:v>
      </x:c>
      <x:c r="L105" s="328">
        <x:v>0</x:v>
      </x:c>
      <x:c r="M105" s="324"/>
      <x:c r="N105" s="327"/>
      <x:c r="R105" s="328">
        <x:v>0</x:v>
      </x:c>
    </x:row>
    <x:row r="106" spans="2:19">
      <x:c r="B106" s="306">
        <x:f>B105+1</x:f>
        <x:v>69</x:v>
      </x:c>
      <x:c r="D106" s="257" t="s">
        <x:v>872</x:v>
      </x:c>
      <x:c r="I106" s="324"/>
      <x:c r="J106" s="317" t="str">
        <x:f>"(Col. "&amp;L79&amp;", Line "&amp;B104&amp;" + Line "&amp;B105&amp;")"</x:f>
        <x:v>(Col. (H), Line 67 + Line 68)</x:v>
      </x:c>
      <x:c r="L106" s="330">
        <x:f>L104+L105</x:f>
        <x:v>-236087637.66665578</x:v>
      </x:c>
      <x:c r="M106" s="324"/>
      <x:c r="N106" s="317" t="str">
        <x:f>"(Col. "&amp;R79&amp;", Line "&amp;B104&amp;" + Line "&amp;B105&amp;")"</x:f>
        <x:v>(Col. (M), Line 67 + Line 68)</x:v>
      </x:c>
      <x:c r="R106" s="330">
        <x:f>R104+R105</x:f>
        <x:v>-223798977.40907994</x:v>
      </x:c>
    </x:row>
    <x:row r="107" spans="2:19">
      <x:c r="I107" s="324"/>
      <x:c r="L107" s="330"/>
      <x:c r="M107" s="324"/>
      <x:c r="R107" s="330"/>
    </x:row>
    <x:row r="108" spans="2:19">
      <x:c r="B108" s="306">
        <x:f>B106+1</x:f>
        <x:v>70</x:v>
      </x:c>
      <x:c r="D108" s="257" t="s">
        <x:v>946</x:v>
      </x:c>
      <x:c r="I108" s="324"/>
      <x:c r="J108" s="317" t="str">
        <x:f>"([Col. "&amp;L79&amp;", Line "&amp;B102&amp;" + Line "&amp;B106&amp;"] /2)"</x:f>
        <x:v>([Col. (H), Line 66 + Line 69] /2)</x:v>
      </x:c>
      <x:c r="L108" s="315">
        <x:f>(L102+L106)/2</x:f>
        <x:v>-223725096.48043925</x:v>
      </x:c>
      <x:c r="M108" s="324"/>
      <x:c r="N108" s="317" t="str">
        <x:f>"([Col. "&amp;R79&amp;", Line "&amp;B102&amp;" + Line "&amp;B106&amp;"] /2)"</x:f>
        <x:v>([Col. (M), Line 66 + Line 69] /2)</x:v>
      </x:c>
      <x:c r="R108" s="315">
        <x:f>(R102+R106)/2</x:f>
        <x:v>-217580766.35165131</x:v>
      </x:c>
    </x:row>
    <x:row r="109" spans="2:19">
      <x:c r="B109" s="306">
        <x:f>B108+1</x:f>
        <x:v>71</x:v>
      </x:c>
      <x:c r="D109" s="323" t="s">
        <x:v>945</x:v>
      </x:c>
      <x:c r="E109" s="323"/>
      <x:c r="F109" s="323"/>
      <x:c r="G109" s="323"/>
      <x:c r="H109" s="324"/>
      <x:c r="I109" s="324"/>
      <x:c r="J109" s="317" t="str">
        <x:f>"(Col. "&amp;L79&amp;", Line "&amp;B97&amp;" )"</x:f>
        <x:v>(Col. (H), Line 62 )</x:v>
      </x:c>
      <x:c r="K109" s="325"/>
      <x:c r="L109" s="315">
        <x:f>L97</x:f>
        <x:v>-96411321.585152045</x:v>
      </x:c>
      <x:c r="M109" s="324"/>
      <x:c r="N109" s="317" t="str">
        <x:f>"(Col. "&amp;R79&amp;", Line "&amp;B97&amp;" )"</x:f>
        <x:v>(Col. (M), Line 62 )</x:v>
      </x:c>
      <x:c r="R109" s="315">
        <x:f>R97</x:f>
        <x:v>-99121447.213441178</x:v>
      </x:c>
    </x:row>
    <x:row r="110" spans="2:19" ht="13.5" thickBot="1">
      <x:c r="B110" s="306">
        <x:f>B109+1</x:f>
        <x:v>72</x:v>
      </x:c>
      <x:c r="D110" s="331" t="s">
        <x:v>1515</x:v>
      </x:c>
      <x:c r="E110" s="323"/>
      <x:c r="F110" s="323"/>
      <x:c r="G110" s="323"/>
      <x:c r="H110" s="324"/>
      <x:c r="I110" s="324"/>
      <x:c r="J110" s="317" t="str">
        <x:f>"(Col. "&amp;L79&amp;", Line "&amp;B108&amp;" + Line "&amp;B109&amp;")"</x:f>
        <x:v>(Col. (H), Line 70 + Line 71)</x:v>
      </x:c>
      <x:c r="K110" s="325"/>
      <x:c r="L110" s="332">
        <x:f>L108+L109</x:f>
        <x:v>-320136418.06559128</x:v>
      </x:c>
      <x:c r="M110" s="324"/>
      <x:c r="N110" s="317" t="str">
        <x:f>"(Col. "&amp;R79&amp;", Line "&amp;B108&amp;" + Line "&amp;B109&amp;")"</x:f>
        <x:v>(Col. (M), Line 70 + Line 71)</x:v>
      </x:c>
      <x:c r="R110" s="332">
        <x:f>R108+R109</x:f>
        <x:v>-316702213.5650925</x:v>
      </x:c>
    </x:row>
    <x:row r="111" spans="2:19">
      <x:c r="D111" s="303"/>
    </x:row>
    <x:row r="112" spans="2:19">
      <x:c r="D112" s="303" t="s">
        <x:v>873</x:v>
      </x:c>
      <x:c r="J112" s="1824"/>
      <x:c r="K112" s="1824"/>
      <x:c r="L112" s="1824"/>
      <x:c r="N112" s="1824"/>
      <x:c r="O112" s="1824"/>
      <x:c r="P112" s="1824"/>
      <x:c r="Q112" s="1824"/>
      <x:c r="R112" s="1824"/>
    </x:row>
    <x:row r="113" spans="2:20">
      <x:c r="D113" s="1818" t="s">
        <x:v>861</x:v>
      </x:c>
      <x:c r="E113" s="1819"/>
      <x:c r="F113" s="1819"/>
      <x:c r="G113" s="1819"/>
      <x:c r="H113" s="1820"/>
      <x:c r="I113" s="307"/>
      <x:c r="J113" s="1821" t="s">
        <x:v>1188</x:v>
      </x:c>
      <x:c r="K113" s="1822"/>
      <x:c r="L113" s="1823"/>
      <x:c r="M113" s="307"/>
      <x:c r="N113" s="1821" t="s">
        <x:v>1189</x:v>
      </x:c>
      <x:c r="O113" s="1822"/>
      <x:c r="P113" s="1822"/>
      <x:c r="Q113" s="1822"/>
      <x:c r="R113" s="1823"/>
      <x:c r="S113" s="307"/>
    </x:row>
    <x:row r="114" spans="2:20">
      <x:c r="D114" s="308" t="s">
        <x:v>164</x:v>
      </x:c>
      <x:c r="E114" s="308" t="s">
        <x:v>165</x:v>
      </x:c>
      <x:c r="F114" s="308" t="s">
        <x:v>1190</x:v>
      </x:c>
      <x:c r="G114" s="308" t="s">
        <x:v>1191</x:v>
      </x:c>
      <x:c r="H114" s="308" t="s">
        <x:v>1192</x:v>
      </x:c>
      <x:c r="I114" s="307"/>
      <x:c r="J114" s="308" t="s">
        <x:v>1193</x:v>
      </x:c>
      <x:c r="K114" s="308" t="s">
        <x:v>1194</x:v>
      </x:c>
      <x:c r="L114" s="308" t="s">
        <x:v>1195</x:v>
      </x:c>
      <x:c r="M114" s="307"/>
      <x:c r="N114" s="308" t="s">
        <x:v>1196</x:v>
      </x:c>
      <x:c r="O114" s="308" t="s">
        <x:v>1197</x:v>
      </x:c>
      <x:c r="P114" s="308" t="s">
        <x:v>1198</x:v>
      </x:c>
      <x:c r="Q114" s="308" t="s">
        <x:v>1199</x:v>
      </x:c>
      <x:c r="R114" s="308" t="s">
        <x:v>1200</x:v>
      </x:c>
      <x:c r="S114" s="307"/>
    </x:row>
    <x:row r="115" spans="2:20" s="659" customFormat="1" ht="51">
      <x:c r="B115" s="1559" t="s">
        <x:v>1201</x:v>
      </x:c>
      <x:c r="D115" s="1560" t="s">
        <x:v>159</x:v>
      </x:c>
      <x:c r="E115" s="1560" t="s">
        <x:v>862</x:v>
      </x:c>
      <x:c r="F115" s="1560" t="s">
        <x:v>863</x:v>
      </x:c>
      <x:c r="G115" s="1560" t="s">
        <x:v>864</x:v>
      </x:c>
      <x:c r="H115" s="1560" t="s">
        <x:v>1202</x:v>
      </x:c>
      <x:c r="I115" s="1521"/>
      <x:c r="J115" s="1560" t="s">
        <x:v>865</x:v>
      </x:c>
      <x:c r="K115" s="1560" t="s">
        <x:v>1203</x:v>
      </x:c>
      <x:c r="L115" s="1560" t="s">
        <x:v>1204</x:v>
      </x:c>
      <x:c r="M115" s="1521"/>
      <x:c r="N115" s="1560" t="s">
        <x:v>949</x:v>
      </x:c>
      <x:c r="O115" s="1560" t="s">
        <x:v>1205</x:v>
      </x:c>
      <x:c r="P115" s="1560" t="s">
        <x:v>1206</x:v>
      </x:c>
      <x:c r="Q115" s="1560" t="s">
        <x:v>1207</x:v>
      </x:c>
      <x:c r="R115" s="1560" t="s">
        <x:v>1208</x:v>
      </x:c>
      <x:c r="S115" s="1521"/>
    </x:row>
    <x:row r="116" spans="2:20">
      <x:c r="E116" s="510"/>
      <x:c r="F116" s="510"/>
      <x:c r="G116" s="510"/>
      <x:c r="H116" s="510"/>
      <x:c r="I116" s="510"/>
      <x:c r="J116" s="510"/>
      <x:c r="K116" s="510"/>
      <x:c r="L116" s="510"/>
      <x:c r="M116" s="510"/>
      <x:c r="N116" s="510"/>
      <x:c r="O116" s="510"/>
      <x:c r="P116" s="510"/>
      <x:c r="Q116" s="510"/>
      <x:c r="R116" s="510"/>
      <x:c r="S116" s="510"/>
    </x:row>
    <x:row r="117" spans="2:20">
      <x:c r="B117" s="306">
        <x:f>B110+1</x:f>
        <x:v>73</x:v>
      </x:c>
      <x:c r="D117" s="257" t="s">
        <x:v>948</x:v>
      </x:c>
      <x:c r="E117" s="510"/>
      <x:c r="F117" s="510"/>
      <x:c r="G117" s="510"/>
      <x:c r="H117" s="510"/>
      <x:c r="I117" s="510"/>
      <x:c r="J117" s="311" t="str">
        <x:f>$J$12</x:f>
        <x:v>12/31/2022 (Actuals)</x:v>
      </x:c>
      <x:c r="K117" s="510"/>
      <x:c r="L117" s="311">
        <x:v>0</x:v>
      </x:c>
      <x:c r="M117" s="510"/>
      <x:c r="N117" s="311" t="str">
        <x:f>$N$12</x:f>
        <x:v>12/31/2022 (Actuals)</x:v>
      </x:c>
      <x:c r="O117" s="510"/>
      <x:c r="P117" s="510"/>
      <x:c r="Q117" s="510"/>
      <x:c r="R117" s="311">
        <x:v>0</x:v>
      </x:c>
      <x:c r="S117" s="510"/>
    </x:row>
    <x:row r="118" spans="2:20">
      <x:c r="E118" s="510"/>
      <x:c r="F118" s="510"/>
      <x:c r="G118" s="510"/>
      <x:c r="H118" s="510"/>
      <x:c r="I118" s="510"/>
      <x:c r="J118" s="510"/>
      <x:c r="K118" s="510"/>
      <x:c r="L118" s="510"/>
      <x:c r="M118" s="510"/>
      <x:c r="N118" s="510"/>
      <x:c r="O118" s="510"/>
      <x:c r="P118" s="510"/>
      <x:c r="Q118" s="510"/>
      <x:c r="R118" s="510"/>
      <x:c r="S118" s="510"/>
    </x:row>
    <x:row r="119" spans="2:20">
      <x:c r="B119" s="306">
        <x:f>B117+1</x:f>
        <x:v>74</x:v>
      </x:c>
      <x:c r="D119" s="257" t="s">
        <x:v>1638</x:v>
      </x:c>
      <x:c r="E119" s="1240"/>
      <x:c r="F119" s="1240"/>
      <x:c r="G119" s="1240"/>
      <x:c r="H119" s="1240"/>
      <x:c r="I119" s="1240"/>
      <x:c r="J119" s="311" t="str">
        <x:f>$J$14</x:f>
        <x:v>12/31/2023 (Projected)</x:v>
      </x:c>
      <x:c r="K119" s="1240"/>
      <x:c r="L119" s="1240"/>
      <x:c r="M119" s="1240"/>
      <x:c r="N119" s="311" t="str">
        <x:f>$N$14</x:f>
        <x:v>12/31/2023 (Actuals)</x:v>
      </x:c>
      <x:c r="O119" s="1240"/>
      <x:c r="P119" s="1240"/>
      <x:c r="Q119" s="1240"/>
      <x:c r="R119" s="1240"/>
      <x:c r="S119" s="1240"/>
    </x:row>
    <x:row r="120" spans="2:20">
      <x:c r="E120" s="1240"/>
      <x:c r="F120" s="1240"/>
      <x:c r="G120" s="1240"/>
      <x:c r="H120" s="1240"/>
      <x:c r="I120" s="1240"/>
      <x:c r="J120" s="1240"/>
      <x:c r="K120" s="1240"/>
      <x:c r="L120" s="1240"/>
      <x:c r="M120" s="1240"/>
      <x:c r="N120" s="1240"/>
      <x:c r="O120" s="1240"/>
      <x:c r="P120" s="1240"/>
      <x:c r="Q120" s="1240"/>
      <x:c r="R120" s="1240"/>
      <x:c r="S120" s="1240"/>
    </x:row>
    <x:row r="121" spans="2:20">
      <x:c r="B121" s="306">
        <x:f>B119+1</x:f>
        <x:v>75</x:v>
      </x:c>
      <x:c r="D121" s="312" t="s">
        <x:v>491</x:v>
      </x:c>
      <x:c r="E121" s="1267">
        <x:v>31</x:v>
      </x:c>
      <x:c r="F121" s="1266">
        <x:v>0</x:v>
      </x:c>
      <x:c r="G121" s="1266">
        <x:v>214</x:v>
      </x:c>
      <x:c r="H121" s="313">
        <x:f t="shared" ref="H121:H132" si="28">IF(F121=0,0.5,F121/G121)</x:f>
        <x:v>0.5</x:v>
      </x:c>
      <x:c r="I121" s="314"/>
      <x:c r="J121" s="311">
        <x:v>0</x:v>
      </x:c>
      <x:c r="K121" s="315">
        <x:f t="shared" ref="K121:K132" si="29">+J121*H121</x:f>
        <x:v>0</x:v>
      </x:c>
      <x:c r="L121" s="315">
        <x:f>+K121</x:f>
        <x:v>0</x:v>
      </x:c>
      <x:c r="M121" s="314"/>
      <x:c r="N121" s="311">
        <x:v>0</x:v>
      </x:c>
      <x:c r="O121" s="315">
        <x:f t="shared" ref="O121:O132" si="30">IF($D$187="True-Up Adjustment",N121-J121,0)</x:f>
        <x:v>0</x:v>
      </x:c>
      <x:c r="P121" s="315">
        <x:f t="shared" ref="P121:P132" si="31">IF($D$187="True-Up Adjustment",IF(AND(J121&gt;=0,N121&gt;=0),IF(O121&gt;=0,K121+O121,N121/J121*K121),IF(AND(J121&lt;0,N121&lt;0),IF(O121&lt;0,K121+O121,N121/J121*K121),0)),0)</x:f>
        <x:v>0</x:v>
      </x:c>
      <x:c r="Q121" s="315">
        <x:f t="shared" ref="Q121:Q132" si="32">IF(AND(J121&gt;=0,N121&lt;0),N121,IF(AND(J121&lt;0,N121&gt;=0),N121,0))</x:f>
        <x:v>0</x:v>
      </x:c>
      <x:c r="R121" s="315">
        <x:f>P121+Q121+R117</x:f>
        <x:v>0</x:v>
      </x:c>
      <x:c r="S121" s="314"/>
      <x:c r="T121" s="627"/>
    </x:row>
    <x:row r="122" spans="2:20">
      <x:c r="B122" s="306">
        <x:f t="shared" ref="B122:B133" si="33">+B121+1</x:f>
        <x:v>76</x:v>
      </x:c>
      <x:c r="D122" s="312" t="s">
        <x:v>492</x:v>
      </x:c>
      <x:c r="E122" s="1267">
        <x:v>28</x:v>
      </x:c>
      <x:c r="F122" s="1266">
        <x:v>0</x:v>
      </x:c>
      <x:c r="G122" s="1266">
        <x:v>214</x:v>
      </x:c>
      <x:c r="H122" s="313">
        <x:f t="shared" si="28"/>
        <x:v>0.5</x:v>
      </x:c>
      <x:c r="I122" s="314"/>
      <x:c r="J122" s="311">
        <x:v>0</x:v>
      </x:c>
      <x:c r="K122" s="315">
        <x:f t="shared" si="29"/>
        <x:v>0</x:v>
      </x:c>
      <x:c r="L122" s="315">
        <x:f t="shared" ref="L122:L132" si="34">+K122+L121</x:f>
        <x:v>0</x:v>
      </x:c>
      <x:c r="M122" s="314"/>
      <x:c r="N122" s="311">
        <x:v>0</x:v>
      </x:c>
      <x:c r="O122" s="315">
        <x:f t="shared" si="30"/>
        <x:v>0</x:v>
      </x:c>
      <x:c r="P122" s="315">
        <x:f t="shared" si="31"/>
        <x:v>0</x:v>
      </x:c>
      <x:c r="Q122" s="315">
        <x:f t="shared" si="32"/>
        <x:v>0</x:v>
      </x:c>
      <x:c r="R122" s="315">
        <x:f t="shared" ref="R122:R132" si="35">R121+P122+Q122</x:f>
        <x:v>0</x:v>
      </x:c>
      <x:c r="S122" s="314"/>
    </x:row>
    <x:row r="123" spans="2:20">
      <x:c r="B123" s="306">
        <x:f t="shared" si="33"/>
        <x:v>77</x:v>
      </x:c>
      <x:c r="D123" s="312" t="s">
        <x:v>511</x:v>
      </x:c>
      <x:c r="E123" s="1267">
        <x:v>31</x:v>
      </x:c>
      <x:c r="F123" s="1266">
        <x:v>0</x:v>
      </x:c>
      <x:c r="G123" s="1266">
        <x:v>214</x:v>
      </x:c>
      <x:c r="H123" s="313">
        <x:f t="shared" si="28"/>
        <x:v>0.5</x:v>
      </x:c>
      <x:c r="I123" s="314"/>
      <x:c r="J123" s="311">
        <x:v>0</x:v>
      </x:c>
      <x:c r="K123" s="315">
        <x:f t="shared" si="29"/>
        <x:v>0</x:v>
      </x:c>
      <x:c r="L123" s="315">
        <x:f t="shared" si="34"/>
        <x:v>0</x:v>
      </x:c>
      <x:c r="M123" s="314"/>
      <x:c r="N123" s="311">
        <x:v>0</x:v>
      </x:c>
      <x:c r="O123" s="315">
        <x:f t="shared" si="30"/>
        <x:v>0</x:v>
      </x:c>
      <x:c r="P123" s="315">
        <x:f t="shared" si="31"/>
        <x:v>0</x:v>
      </x:c>
      <x:c r="Q123" s="315">
        <x:f t="shared" si="32"/>
        <x:v>0</x:v>
      </x:c>
      <x:c r="R123" s="315">
        <x:f t="shared" si="35"/>
        <x:v>0</x:v>
      </x:c>
      <x:c r="S123" s="314"/>
    </x:row>
    <x:row r="124" spans="2:20">
      <x:c r="B124" s="306">
        <x:f t="shared" si="33"/>
        <x:v>78</x:v>
      </x:c>
      <x:c r="D124" s="312" t="s">
        <x:v>161</x:v>
      </x:c>
      <x:c r="E124" s="1267">
        <x:v>30</x:v>
      </x:c>
      <x:c r="F124" s="1266">
        <x:v>0</x:v>
      </x:c>
      <x:c r="G124" s="1266">
        <x:v>214</x:v>
      </x:c>
      <x:c r="H124" s="313">
        <x:f t="shared" si="28"/>
        <x:v>0.5</x:v>
      </x:c>
      <x:c r="I124" s="314"/>
      <x:c r="J124" s="311">
        <x:v>0</x:v>
      </x:c>
      <x:c r="K124" s="315">
        <x:f t="shared" si="29"/>
        <x:v>0</x:v>
      </x:c>
      <x:c r="L124" s="315">
        <x:f t="shared" si="34"/>
        <x:v>0</x:v>
      </x:c>
      <x:c r="M124" s="314"/>
      <x:c r="N124" s="311">
        <x:v>0</x:v>
      </x:c>
      <x:c r="O124" s="315">
        <x:f t="shared" si="30"/>
        <x:v>0</x:v>
      </x:c>
      <x:c r="P124" s="315">
        <x:f t="shared" si="31"/>
        <x:v>0</x:v>
      </x:c>
      <x:c r="Q124" s="315">
        <x:f t="shared" si="32"/>
        <x:v>0</x:v>
      </x:c>
      <x:c r="R124" s="315">
        <x:f t="shared" si="35"/>
        <x:v>0</x:v>
      </x:c>
      <x:c r="S124" s="314"/>
    </x:row>
    <x:row r="125" spans="2:20">
      <x:c r="B125" s="306">
        <x:f t="shared" si="33"/>
        <x:v>79</x:v>
      </x:c>
      <x:c r="D125" s="312" t="s">
        <x:v>162</x:v>
      </x:c>
      <x:c r="E125" s="1267">
        <x:v>31</x:v>
      </x:c>
      <x:c r="F125" s="1266">
        <x:v>0</x:v>
      </x:c>
      <x:c r="G125" s="1266">
        <x:v>214</x:v>
      </x:c>
      <x:c r="H125" s="313">
        <x:f t="shared" si="28"/>
        <x:v>0.5</x:v>
      </x:c>
      <x:c r="I125" s="314"/>
      <x:c r="J125" s="311">
        <x:v>0</x:v>
      </x:c>
      <x:c r="K125" s="315">
        <x:f t="shared" si="29"/>
        <x:v>0</x:v>
      </x:c>
      <x:c r="L125" s="315">
        <x:f t="shared" si="34"/>
        <x:v>0</x:v>
      </x:c>
      <x:c r="M125" s="314"/>
      <x:c r="N125" s="311">
        <x:v>0</x:v>
      </x:c>
      <x:c r="O125" s="315">
        <x:f t="shared" si="30"/>
        <x:v>0</x:v>
      </x:c>
      <x:c r="P125" s="315">
        <x:f t="shared" si="31"/>
        <x:v>0</x:v>
      </x:c>
      <x:c r="Q125" s="315">
        <x:f t="shared" si="32"/>
        <x:v>0</x:v>
      </x:c>
      <x:c r="R125" s="315">
        <x:f t="shared" si="35"/>
        <x:v>0</x:v>
      </x:c>
      <x:c r="S125" s="314"/>
    </x:row>
    <x:row r="126" spans="2:20">
      <x:c r="B126" s="306">
        <x:f t="shared" si="33"/>
        <x:v>80</x:v>
      </x:c>
      <x:c r="D126" s="312" t="s">
        <x:v>163</x:v>
      </x:c>
      <x:c r="E126" s="1267">
        <x:v>30</x:v>
      </x:c>
      <x:c r="F126" s="1266">
        <x:f t="shared" ref="F126:F131" si="36">F127+E127</x:f>
        <x:v>185</x:v>
      </x:c>
      <x:c r="G126" s="1266">
        <x:v>214</x:v>
      </x:c>
      <x:c r="H126" s="313">
        <x:f t="shared" si="28"/>
        <x:v>0.86448598130841126</x:v>
      </x:c>
      <x:c r="I126" s="314"/>
      <x:c r="J126" s="311">
        <x:v>0</x:v>
      </x:c>
      <x:c r="K126" s="315">
        <x:f t="shared" si="29"/>
        <x:v>0</x:v>
      </x:c>
      <x:c r="L126" s="315">
        <x:f t="shared" si="34"/>
        <x:v>0</x:v>
      </x:c>
      <x:c r="M126" s="314"/>
      <x:c r="N126" s="311">
        <x:v>0</x:v>
      </x:c>
      <x:c r="O126" s="315">
        <x:f t="shared" si="30"/>
        <x:v>0</x:v>
      </x:c>
      <x:c r="P126" s="315">
        <x:f t="shared" si="31"/>
        <x:v>0</x:v>
      </x:c>
      <x:c r="Q126" s="315">
        <x:f t="shared" si="32"/>
        <x:v>0</x:v>
      </x:c>
      <x:c r="R126" s="315">
        <x:f t="shared" si="35"/>
        <x:v>0</x:v>
      </x:c>
      <x:c r="S126" s="314"/>
    </x:row>
    <x:row r="127" spans="2:20">
      <x:c r="B127" s="306">
        <x:f t="shared" si="33"/>
        <x:v>81</x:v>
      </x:c>
      <x:c r="D127" s="312" t="s">
        <x:v>494</x:v>
      </x:c>
      <x:c r="E127" s="1267">
        <x:v>31</x:v>
      </x:c>
      <x:c r="F127" s="1266">
        <x:f t="shared" si="36"/>
        <x:v>154</x:v>
      </x:c>
      <x:c r="G127" s="1266">
        <x:v>214</x:v>
      </x:c>
      <x:c r="H127" s="313">
        <x:f t="shared" si="28"/>
        <x:v>0.71962616822429903</x:v>
      </x:c>
      <x:c r="I127" s="314"/>
      <x:c r="J127" s="311">
        <x:v>0</x:v>
      </x:c>
      <x:c r="K127" s="315">
        <x:f t="shared" si="29"/>
        <x:v>0</x:v>
      </x:c>
      <x:c r="L127" s="315">
        <x:f t="shared" si="34"/>
        <x:v>0</x:v>
      </x:c>
      <x:c r="M127" s="314"/>
      <x:c r="N127" s="311">
        <x:v>0</x:v>
      </x:c>
      <x:c r="O127" s="315">
        <x:f t="shared" si="30"/>
        <x:v>0</x:v>
      </x:c>
      <x:c r="P127" s="315">
        <x:f t="shared" si="31"/>
        <x:v>0</x:v>
      </x:c>
      <x:c r="Q127" s="315">
        <x:f t="shared" si="32"/>
        <x:v>0</x:v>
      </x:c>
      <x:c r="R127" s="315">
        <x:f t="shared" si="35"/>
        <x:v>0</x:v>
      </x:c>
      <x:c r="S127" s="314"/>
    </x:row>
    <x:row r="128" spans="2:20">
      <x:c r="B128" s="306">
        <x:f t="shared" si="33"/>
        <x:v>82</x:v>
      </x:c>
      <x:c r="D128" s="312" t="s">
        <x:v>512</x:v>
      </x:c>
      <x:c r="E128" s="1267">
        <x:v>31</x:v>
      </x:c>
      <x:c r="F128" s="1266">
        <x:f t="shared" si="36"/>
        <x:v>123</x:v>
      </x:c>
      <x:c r="G128" s="1266">
        <x:v>214</x:v>
      </x:c>
      <x:c r="H128" s="313">
        <x:f t="shared" si="28"/>
        <x:v>0.57476635514018692</x:v>
      </x:c>
      <x:c r="I128" s="314"/>
      <x:c r="J128" s="311">
        <x:v>0</x:v>
      </x:c>
      <x:c r="K128" s="315">
        <x:f t="shared" si="29"/>
        <x:v>0</x:v>
      </x:c>
      <x:c r="L128" s="315">
        <x:f t="shared" si="34"/>
        <x:v>0</x:v>
      </x:c>
      <x:c r="M128" s="314"/>
      <x:c r="N128" s="311">
        <x:v>0</x:v>
      </x:c>
      <x:c r="O128" s="315">
        <x:f t="shared" si="30"/>
        <x:v>0</x:v>
      </x:c>
      <x:c r="P128" s="315">
        <x:f t="shared" si="31"/>
        <x:v>0</x:v>
      </x:c>
      <x:c r="Q128" s="315">
        <x:f t="shared" si="32"/>
        <x:v>0</x:v>
      </x:c>
      <x:c r="R128" s="315">
        <x:f t="shared" si="35"/>
        <x:v>0</x:v>
      </x:c>
      <x:c r="S128" s="314"/>
    </x:row>
    <x:row r="129" spans="2:19">
      <x:c r="B129" s="306">
        <x:f t="shared" si="33"/>
        <x:v>83</x:v>
      </x:c>
      <x:c r="D129" s="312" t="s">
        <x:v>496</x:v>
      </x:c>
      <x:c r="E129" s="1267">
        <x:v>30</x:v>
      </x:c>
      <x:c r="F129" s="1266">
        <x:f t="shared" si="36"/>
        <x:v>93</x:v>
      </x:c>
      <x:c r="G129" s="1266">
        <x:v>214</x:v>
      </x:c>
      <x:c r="H129" s="313">
        <x:f t="shared" si="28"/>
        <x:v>0.43457943925233644</x:v>
      </x:c>
      <x:c r="I129" s="314"/>
      <x:c r="J129" s="311">
        <x:v>0</x:v>
      </x:c>
      <x:c r="K129" s="315">
        <x:f t="shared" si="29"/>
        <x:v>0</x:v>
      </x:c>
      <x:c r="L129" s="315">
        <x:f t="shared" si="34"/>
        <x:v>0</x:v>
      </x:c>
      <x:c r="M129" s="314"/>
      <x:c r="N129" s="311">
        <x:v>0</x:v>
      </x:c>
      <x:c r="O129" s="315">
        <x:f t="shared" si="30"/>
        <x:v>0</x:v>
      </x:c>
      <x:c r="P129" s="315">
        <x:f t="shared" si="31"/>
        <x:v>0</x:v>
      </x:c>
      <x:c r="Q129" s="315">
        <x:f t="shared" si="32"/>
        <x:v>0</x:v>
      </x:c>
      <x:c r="R129" s="315">
        <x:f t="shared" si="35"/>
        <x:v>0</x:v>
      </x:c>
      <x:c r="S129" s="314"/>
    </x:row>
    <x:row r="130" spans="2:19">
      <x:c r="B130" s="306">
        <x:f t="shared" si="33"/>
        <x:v>84</x:v>
      </x:c>
      <x:c r="D130" s="312" t="s">
        <x:v>497</x:v>
      </x:c>
      <x:c r="E130" s="1267">
        <x:v>31</x:v>
      </x:c>
      <x:c r="F130" s="1266">
        <x:f t="shared" si="36"/>
        <x:v>62</x:v>
      </x:c>
      <x:c r="G130" s="1266">
        <x:v>214</x:v>
      </x:c>
      <x:c r="H130" s="313">
        <x:f t="shared" si="28"/>
        <x:v>0.28971962616822428</x:v>
      </x:c>
      <x:c r="I130" s="314"/>
      <x:c r="J130" s="311">
        <x:v>0</x:v>
      </x:c>
      <x:c r="K130" s="315">
        <x:f t="shared" si="29"/>
        <x:v>0</x:v>
      </x:c>
      <x:c r="L130" s="315">
        <x:f t="shared" si="34"/>
        <x:v>0</x:v>
      </x:c>
      <x:c r="M130" s="314"/>
      <x:c r="N130" s="311">
        <x:v>0</x:v>
      </x:c>
      <x:c r="O130" s="315">
        <x:f t="shared" si="30"/>
        <x:v>0</x:v>
      </x:c>
      <x:c r="P130" s="315">
        <x:f t="shared" si="31"/>
        <x:v>0</x:v>
      </x:c>
      <x:c r="Q130" s="315">
        <x:f t="shared" si="32"/>
        <x:v>0</x:v>
      </x:c>
      <x:c r="R130" s="315">
        <x:f t="shared" si="35"/>
        <x:v>0</x:v>
      </x:c>
      <x:c r="S130" s="314"/>
    </x:row>
    <x:row r="131" spans="2:19">
      <x:c r="B131" s="306">
        <x:f t="shared" si="33"/>
        <x:v>85</x:v>
      </x:c>
      <x:c r="D131" s="312" t="s">
        <x:v>498</x:v>
      </x:c>
      <x:c r="E131" s="1267">
        <x:v>30</x:v>
      </x:c>
      <x:c r="F131" s="1266">
        <x:f t="shared" si="36"/>
        <x:v>32</x:v>
      </x:c>
      <x:c r="G131" s="1266">
        <x:v>214</x:v>
      </x:c>
      <x:c r="H131" s="313">
        <x:f t="shared" si="28"/>
        <x:v>0.14953271028037382</x:v>
      </x:c>
      <x:c r="I131" s="314"/>
      <x:c r="J131" s="311">
        <x:v>0</x:v>
      </x:c>
      <x:c r="K131" s="315">
        <x:f t="shared" si="29"/>
        <x:v>0</x:v>
      </x:c>
      <x:c r="L131" s="315">
        <x:f t="shared" si="34"/>
        <x:v>0</x:v>
      </x:c>
      <x:c r="M131" s="314"/>
      <x:c r="N131" s="311">
        <x:v>0</x:v>
      </x:c>
      <x:c r="O131" s="315">
        <x:f t="shared" si="30"/>
        <x:v>0</x:v>
      </x:c>
      <x:c r="P131" s="315">
        <x:f t="shared" si="31"/>
        <x:v>0</x:v>
      </x:c>
      <x:c r="Q131" s="315">
        <x:f t="shared" si="32"/>
        <x:v>0</x:v>
      </x:c>
      <x:c r="R131" s="315">
        <x:f t="shared" si="35"/>
        <x:v>0</x:v>
      </x:c>
      <x:c r="S131" s="314"/>
    </x:row>
    <x:row r="132" spans="2:19">
      <x:c r="B132" s="306">
        <x:f t="shared" si="33"/>
        <x:v>86</x:v>
      </x:c>
      <x:c r="D132" s="316" t="s">
        <x:v>708</x:v>
      </x:c>
      <x:c r="E132" s="1267">
        <x:v>31</x:v>
      </x:c>
      <x:c r="F132" s="1266">
        <x:v>1</x:v>
      </x:c>
      <x:c r="G132" s="1266">
        <x:v>214</x:v>
      </x:c>
      <x:c r="H132" s="313">
        <x:f t="shared" si="28"/>
        <x:v>4.6728971962616819E-3</x:v>
      </x:c>
      <x:c r="I132" s="314"/>
      <x:c r="J132" s="311">
        <x:v>0</x:v>
      </x:c>
      <x:c r="K132" s="315">
        <x:f t="shared" si="29"/>
        <x:v>0</x:v>
      </x:c>
      <x:c r="L132" s="315">
        <x:f t="shared" si="34"/>
        <x:v>0</x:v>
      </x:c>
      <x:c r="M132" s="314"/>
      <x:c r="N132" s="311">
        <x:v>0</x:v>
      </x:c>
      <x:c r="O132" s="315">
        <x:f t="shared" si="30"/>
        <x:v>0</x:v>
      </x:c>
      <x:c r="P132" s="315">
        <x:f t="shared" si="31"/>
        <x:v>0</x:v>
      </x:c>
      <x:c r="Q132" s="315">
        <x:f t="shared" si="32"/>
        <x:v>0</x:v>
      </x:c>
      <x:c r="R132" s="315">
        <x:f t="shared" si="35"/>
        <x:v>0</x:v>
      </x:c>
      <x:c r="S132" s="314"/>
    </x:row>
    <x:row r="133" spans="2:19">
      <x:c r="B133" s="306">
        <x:f t="shared" si="33"/>
        <x:v>87</x:v>
      </x:c>
      <x:c r="D133" s="317" t="str">
        <x:f>"Total (Sum of Lines "&amp;B121&amp;" - "&amp;B132&amp;")"</x:f>
        <x:v>Total (Sum of Lines 75 - 86)</x:v>
      </x:c>
      <x:c r="E133" s="318">
        <x:f>SUM(E121:E132)</x:f>
        <x:v>365</x:v>
      </x:c>
      <x:c r="F133" s="319"/>
      <x:c r="G133" s="319"/>
      <x:c r="H133" s="320"/>
      <x:c r="I133" s="321"/>
      <x:c r="J133" s="318">
        <x:f>SUM(J121:J132)</x:f>
        <x:v>0</x:v>
      </x:c>
      <x:c r="K133" s="318">
        <x:f>SUM(K121:K132)</x:f>
        <x:v>0</x:v>
      </x:c>
      <x:c r="L133" s="322"/>
      <x:c r="M133" s="321"/>
      <x:c r="N133" s="318">
        <x:f>SUM(N121:N132)</x:f>
        <x:v>0</x:v>
      </x:c>
      <x:c r="O133" s="318">
        <x:f>SUM(O121:O132)</x:f>
        <x:v>0</x:v>
      </x:c>
      <x:c r="P133" s="318">
        <x:f>SUM(P121:P132)</x:f>
        <x:v>0</x:v>
      </x:c>
      <x:c r="Q133" s="318">
        <x:f>SUM(Q121:Q132)</x:f>
        <x:v>0</x:v>
      </x:c>
      <x:c r="R133" s="322"/>
      <x:c r="S133" s="321"/>
    </x:row>
    <x:row r="134" spans="2:19">
      <x:c r="D134" s="323"/>
      <x:c r="E134" s="323"/>
      <x:c r="F134" s="323"/>
      <x:c r="G134" s="323"/>
      <x:c r="H134" s="324"/>
      <x:c r="I134" s="324"/>
      <x:c r="K134" s="325"/>
      <x:c r="L134" s="324"/>
      <x:c r="M134" s="324"/>
      <x:c r="N134" s="335"/>
      <x:c r="O134" s="325"/>
      <x:c r="P134" s="325"/>
      <x:c r="Q134" s="325"/>
      <x:c r="R134" s="324"/>
      <x:c r="S134" s="324"/>
    </x:row>
    <x:row r="135" spans="2:19">
      <x:c r="B135" s="306">
        <x:f>B133+1</x:f>
        <x:v>88</x:v>
      </x:c>
      <x:c r="D135" s="257" t="s">
        <x:v>866</x:v>
      </x:c>
      <x:c r="I135" s="324"/>
      <x:c r="J135" s="311" t="str">
        <x:f>$J$12</x:f>
        <x:v>12/31/2022 (Actuals)</x:v>
      </x:c>
      <x:c r="L135" s="311">
        <x:f>'1C - ADIT BOY'!$E$14</x:f>
        <x:v>-1068691.361363749</x:v>
      </x:c>
      <x:c r="M135" s="326"/>
      <x:c r="N135" s="311" t="str">
        <x:f>$N$12</x:f>
        <x:v>12/31/2022 (Actuals)</x:v>
      </x:c>
      <x:c r="R135" s="311">
        <x:f>'1C - ADIT BOY'!$E$14</x:f>
        <x:v>-1068691.361363749</x:v>
      </x:c>
    </x:row>
    <x:row r="136" spans="2:19">
      <x:c r="B136" s="306">
        <x:f>B135+1</x:f>
        <x:v>89</x:v>
      </x:c>
      <x:c r="D136" s="257" t="s">
        <x:v>1535</x:v>
      </x:c>
      <x:c r="I136" s="324"/>
      <x:c r="J136" s="327" t="s">
        <x:v>605</x:v>
      </x:c>
      <x:c r="L136" s="328">
        <x:v>0</x:v>
      </x:c>
      <x:c r="M136" s="329"/>
      <x:c r="N136" s="327"/>
      <x:c r="R136" s="328">
        <x:v>0</x:v>
      </x:c>
    </x:row>
    <x:row r="137" spans="2:19">
      <x:c r="B137" s="306">
        <x:f>B136+1</x:f>
        <x:v>90</x:v>
      </x:c>
      <x:c r="D137" s="257" t="s">
        <x:v>867</x:v>
      </x:c>
      <x:c r="I137" s="324"/>
      <x:c r="J137" s="317" t="str">
        <x:f>"(Col. "&amp;L114&amp;", Line "&amp;B135&amp;" + Line "&amp;B136&amp;")"</x:f>
        <x:v>(Col. (H), Line 88 + Line 89)</x:v>
      </x:c>
      <x:c r="L137" s="330">
        <x:f>L135+L136</x:f>
        <x:v>-1068691.361363749</x:v>
      </x:c>
      <x:c r="M137" s="324"/>
      <x:c r="N137" s="317" t="str">
        <x:f>"(Col. "&amp;R114&amp;", Line "&amp;B135&amp;" + Line "&amp;B136&amp;")"</x:f>
        <x:v>(Col. (M), Line 88 + Line 89)</x:v>
      </x:c>
      <x:c r="R137" s="330">
        <x:f>R135+R136</x:f>
        <x:v>-1068691.361363749</x:v>
      </x:c>
    </x:row>
    <x:row r="138" spans="2:19">
      <x:c r="I138" s="324"/>
      <x:c r="L138" s="330"/>
      <x:c r="M138" s="324"/>
      <x:c r="R138" s="330"/>
    </x:row>
    <x:row r="139" spans="2:19">
      <x:c r="B139" s="306">
        <x:f>B137+1</x:f>
        <x:v>91</x:v>
      </x:c>
      <x:c r="D139" s="257" t="s">
        <x:v>947</x:v>
      </x:c>
      <x:c r="I139" s="324"/>
      <x:c r="J139" s="311" t="str">
        <x:f>$J$14</x:f>
        <x:v>12/31/2023 (Projected)</x:v>
      </x:c>
      <x:c r="L139" s="311">
        <x:v>-659746.49350259616</x:v>
      </x:c>
      <x:c r="M139" s="326"/>
      <x:c r="N139" s="311" t="str">
        <x:f>$N$14</x:f>
        <x:v>12/31/2023 (Actuals)</x:v>
      </x:c>
      <x:c r="R139" s="311">
        <x:f>'1B - ADIT EOY'!$E$14</x:f>
        <x:v>-959714.62289511994</x:v>
      </x:c>
    </x:row>
    <x:row r="140" spans="2:19">
      <x:c r="B140" s="306">
        <x:f>B139+1</x:f>
        <x:v>92</x:v>
      </x:c>
      <x:c r="D140" s="257" t="s">
        <x:v>1534</x:v>
      </x:c>
      <x:c r="I140" s="324"/>
      <x:c r="J140" s="327" t="s">
        <x:v>605</x:v>
      </x:c>
      <x:c r="L140" s="328">
        <x:v>0</x:v>
      </x:c>
      <x:c r="M140" s="324"/>
      <x:c r="N140" s="327"/>
      <x:c r="R140" s="328">
        <x:v>0</x:v>
      </x:c>
    </x:row>
    <x:row r="141" spans="2:19">
      <x:c r="B141" s="306">
        <x:f>B140+1</x:f>
        <x:v>93</x:v>
      </x:c>
      <x:c r="D141" s="257" t="s">
        <x:v>872</x:v>
      </x:c>
      <x:c r="I141" s="324"/>
      <x:c r="J141" s="317" t="str">
        <x:f>"(Col. "&amp;L114&amp;", Line "&amp;B139&amp;" + Line "&amp;B140&amp;")"</x:f>
        <x:v>(Col. (H), Line 91 + Line 92)</x:v>
      </x:c>
      <x:c r="L141" s="330">
        <x:f>L139+L140</x:f>
        <x:v>-659746.49350259616</x:v>
      </x:c>
      <x:c r="M141" s="324"/>
      <x:c r="N141" s="317" t="str">
        <x:f>"(Col. "&amp;R114&amp;", Line "&amp;B139&amp;" + Line "&amp;B140&amp;")"</x:f>
        <x:v>(Col. (M), Line 91 + Line 92)</x:v>
      </x:c>
      <x:c r="R141" s="330">
        <x:f>R139+R140</x:f>
        <x:v>-959714.62289511994</x:v>
      </x:c>
    </x:row>
    <x:row r="142" spans="2:19">
      <x:c r="I142" s="324"/>
      <x:c r="L142" s="330"/>
      <x:c r="M142" s="324"/>
      <x:c r="R142" s="330"/>
    </x:row>
    <x:row r="143" spans="2:19">
      <x:c r="B143" s="306">
        <x:f>B141+1</x:f>
        <x:v>94</x:v>
      </x:c>
      <x:c r="D143" s="257" t="s">
        <x:v>946</x:v>
      </x:c>
      <x:c r="I143" s="324"/>
      <x:c r="J143" s="317" t="str">
        <x:f>"([Col. "&amp;L114&amp;", Line "&amp;B137&amp;" + Line "&amp;B141&amp;"] /2)"</x:f>
        <x:v>([Col. (H), Line 90 + Line 93] /2)</x:v>
      </x:c>
      <x:c r="L143" s="315">
        <x:f>(L137+L141)/2</x:f>
        <x:v>-864218.92743317259</x:v>
      </x:c>
      <x:c r="M143" s="324"/>
      <x:c r="N143" s="317" t="str">
        <x:f>"([Col. "&amp;R114&amp;", Line "&amp;B137&amp;" + Line "&amp;B141&amp;"] /2)"</x:f>
        <x:v>([Col. (M), Line 90 + Line 93] /2)</x:v>
      </x:c>
      <x:c r="R143" s="315">
        <x:f>(R137+R141)/2</x:f>
        <x:v>-1014202.9921294345</x:v>
      </x:c>
    </x:row>
    <x:row r="144" spans="2:19">
      <x:c r="B144" s="306">
        <x:f>B143+1</x:f>
        <x:v>95</x:v>
      </x:c>
      <x:c r="D144" s="323" t="s">
        <x:v>945</x:v>
      </x:c>
      <x:c r="E144" s="323"/>
      <x:c r="F144" s="323"/>
      <x:c r="G144" s="323"/>
      <x:c r="H144" s="324"/>
      <x:c r="I144" s="324"/>
      <x:c r="J144" s="317" t="str">
        <x:f>"(Col. "&amp;L114&amp;", Line "&amp;B132&amp;" )"</x:f>
        <x:v>(Col. (H), Line 86 )</x:v>
      </x:c>
      <x:c r="K144" s="325"/>
      <x:c r="L144" s="315">
        <x:f>L132</x:f>
        <x:v>0</x:v>
      </x:c>
      <x:c r="M144" s="324"/>
      <x:c r="N144" s="317" t="str">
        <x:f>"(Col. "&amp;R114&amp;", Line "&amp;B132&amp;" )"</x:f>
        <x:v>(Col. (M), Line 86 )</x:v>
      </x:c>
      <x:c r="R144" s="315">
        <x:f>R132</x:f>
        <x:v>0</x:v>
      </x:c>
    </x:row>
    <x:row r="145" spans="2:20" ht="13.5" thickBot="1">
      <x:c r="B145" s="306">
        <x:f>B144+1</x:f>
        <x:v>96</x:v>
      </x:c>
      <x:c r="D145" s="331" t="s">
        <x:v>1516</x:v>
      </x:c>
      <x:c r="E145" s="323"/>
      <x:c r="F145" s="323"/>
      <x:c r="G145" s="323"/>
      <x:c r="H145" s="324"/>
      <x:c r="I145" s="324"/>
      <x:c r="J145" s="317" t="str">
        <x:f>"(Col. "&amp;L114&amp;", Line "&amp;B143&amp;" + Line "&amp;B144&amp;")"</x:f>
        <x:v>(Col. (H), Line 94 + Line 95)</x:v>
      </x:c>
      <x:c r="K145" s="325"/>
      <x:c r="L145" s="332">
        <x:f>L143+L144</x:f>
        <x:v>-864218.92743317259</x:v>
      </x:c>
      <x:c r="M145" s="324"/>
      <x:c r="N145" s="317" t="str">
        <x:f>"(Col. "&amp;R114&amp;", Line "&amp;B143&amp;" + Line "&amp;B144&amp;")"</x:f>
        <x:v>(Col. (M), Line 94 + Line 95)</x:v>
      </x:c>
      <x:c r="R145" s="332">
        <x:f>R143+R144</x:f>
        <x:v>-1014202.9921294345</x:v>
      </x:c>
    </x:row>
    <x:row r="146" spans="2:20">
      <x:c r="D146" s="323"/>
      <x:c r="E146" s="323"/>
      <x:c r="F146" s="323"/>
      <x:c r="G146" s="323"/>
      <x:c r="H146" s="324"/>
      <x:c r="I146" s="324"/>
      <x:c r="K146" s="325"/>
      <x:c r="L146" s="324"/>
      <x:c r="M146" s="324"/>
      <x:c r="O146" s="325"/>
      <x:c r="P146" s="325"/>
      <x:c r="Q146" s="325"/>
      <x:c r="R146" s="324"/>
      <x:c r="S146" s="324"/>
    </x:row>
    <x:row r="147" spans="2:20">
      <x:c r="D147" s="303" t="s">
        <x:v>1210</x:v>
      </x:c>
      <x:c r="J147" s="1824"/>
      <x:c r="K147" s="1824"/>
      <x:c r="L147" s="1824"/>
      <x:c r="N147" s="1824"/>
      <x:c r="O147" s="1824"/>
      <x:c r="P147" s="1824"/>
      <x:c r="Q147" s="1824"/>
      <x:c r="R147" s="1824"/>
    </x:row>
    <x:row r="148" spans="2:20">
      <x:c r="D148" s="1818" t="s">
        <x:v>861</x:v>
      </x:c>
      <x:c r="E148" s="1819"/>
      <x:c r="F148" s="1819"/>
      <x:c r="G148" s="1819"/>
      <x:c r="H148" s="1820"/>
      <x:c r="I148" s="307"/>
      <x:c r="J148" s="1821" t="s">
        <x:v>1211</x:v>
      </x:c>
      <x:c r="K148" s="1822"/>
      <x:c r="L148" s="1823"/>
      <x:c r="M148" s="307"/>
      <x:c r="N148" s="1821" t="s">
        <x:v>1212</x:v>
      </x:c>
      <x:c r="O148" s="1822"/>
      <x:c r="P148" s="1822"/>
      <x:c r="Q148" s="1822"/>
      <x:c r="R148" s="1823"/>
      <x:c r="S148" s="307"/>
    </x:row>
    <x:row r="149" spans="2:20">
      <x:c r="D149" s="308" t="s">
        <x:v>164</x:v>
      </x:c>
      <x:c r="E149" s="308" t="s">
        <x:v>165</x:v>
      </x:c>
      <x:c r="F149" s="308" t="s">
        <x:v>1190</x:v>
      </x:c>
      <x:c r="G149" s="308" t="s">
        <x:v>1191</x:v>
      </x:c>
      <x:c r="H149" s="308" t="s">
        <x:v>1192</x:v>
      </x:c>
      <x:c r="I149" s="307"/>
      <x:c r="J149" s="308" t="s">
        <x:v>1193</x:v>
      </x:c>
      <x:c r="K149" s="308" t="s">
        <x:v>1194</x:v>
      </x:c>
      <x:c r="L149" s="308" t="s">
        <x:v>1195</x:v>
      </x:c>
      <x:c r="M149" s="307"/>
      <x:c r="N149" s="308" t="s">
        <x:v>1196</x:v>
      </x:c>
      <x:c r="O149" s="308" t="s">
        <x:v>1197</x:v>
      </x:c>
      <x:c r="P149" s="308" t="s">
        <x:v>1198</x:v>
      </x:c>
      <x:c r="Q149" s="308" t="s">
        <x:v>1199</x:v>
      </x:c>
      <x:c r="R149" s="308" t="s">
        <x:v>1200</x:v>
      </x:c>
      <x:c r="S149" s="307"/>
    </x:row>
    <x:row r="150" spans="2:20" s="659" customFormat="1" ht="51">
      <x:c r="B150" s="1559" t="s">
        <x:v>1201</x:v>
      </x:c>
      <x:c r="D150" s="1560" t="s">
        <x:v>159</x:v>
      </x:c>
      <x:c r="E150" s="1560" t="s">
        <x:v>862</x:v>
      </x:c>
      <x:c r="F150" s="1560" t="s">
        <x:v>863</x:v>
      </x:c>
      <x:c r="G150" s="1560" t="s">
        <x:v>864</x:v>
      </x:c>
      <x:c r="H150" s="1560" t="s">
        <x:v>1202</x:v>
      </x:c>
      <x:c r="I150" s="1521"/>
      <x:c r="J150" s="1560" t="s">
        <x:v>865</x:v>
      </x:c>
      <x:c r="K150" s="1560" t="s">
        <x:v>1203</x:v>
      </x:c>
      <x:c r="L150" s="1560" t="s">
        <x:v>1204</x:v>
      </x:c>
      <x:c r="M150" s="1521"/>
      <x:c r="N150" s="1560" t="s">
        <x:v>949</x:v>
      </x:c>
      <x:c r="O150" s="1560" t="s">
        <x:v>1205</x:v>
      </x:c>
      <x:c r="P150" s="1560" t="s">
        <x:v>1206</x:v>
      </x:c>
      <x:c r="Q150" s="1560" t="s">
        <x:v>1207</x:v>
      </x:c>
      <x:c r="R150" s="1560" t="s">
        <x:v>1208</x:v>
      </x:c>
      <x:c r="S150" s="1521"/>
    </x:row>
    <x:row r="151" spans="2:20">
      <x:c r="E151" s="510"/>
      <x:c r="F151" s="510"/>
      <x:c r="G151" s="510"/>
      <x:c r="H151" s="510"/>
      <x:c r="I151" s="510"/>
      <x:c r="J151" s="510"/>
      <x:c r="K151" s="510"/>
      <x:c r="L151" s="510"/>
      <x:c r="M151" s="510"/>
      <x:c r="N151" s="510"/>
      <x:c r="O151" s="510"/>
      <x:c r="P151" s="510"/>
      <x:c r="Q151" s="510"/>
      <x:c r="R151" s="510"/>
      <x:c r="S151" s="510"/>
    </x:row>
    <x:row r="152" spans="2:20">
      <x:c r="B152" s="306">
        <x:f>B145+1</x:f>
        <x:v>97</x:v>
      </x:c>
      <x:c r="D152" s="257" t="s">
        <x:v>1213</x:v>
      </x:c>
      <x:c r="E152" s="510"/>
      <x:c r="F152" s="510"/>
      <x:c r="G152" s="510"/>
      <x:c r="H152" s="510"/>
      <x:c r="I152" s="510"/>
      <x:c r="J152" s="311" t="str">
        <x:f>$J$12</x:f>
        <x:v>12/31/2022 (Actuals)</x:v>
      </x:c>
      <x:c r="K152" s="510"/>
      <x:c r="L152" s="311">
        <x:v>0</x:v>
      </x:c>
      <x:c r="M152" s="510"/>
      <x:c r="N152" s="311" t="str">
        <x:f>$N$12</x:f>
        <x:v>12/31/2022 (Actuals)</x:v>
      </x:c>
      <x:c r="O152" s="510"/>
      <x:c r="P152" s="510"/>
      <x:c r="Q152" s="510"/>
      <x:c r="R152" s="311">
        <x:v>0</x:v>
      </x:c>
      <x:c r="S152" s="510"/>
    </x:row>
    <x:row r="153" spans="2:20">
      <x:c r="E153" s="510"/>
      <x:c r="F153" s="510"/>
      <x:c r="G153" s="510"/>
      <x:c r="H153" s="510"/>
      <x:c r="I153" s="510"/>
      <x:c r="J153" s="510"/>
      <x:c r="K153" s="510"/>
      <x:c r="L153" s="510"/>
      <x:c r="M153" s="510"/>
      <x:c r="N153" s="510"/>
      <x:c r="O153" s="510"/>
      <x:c r="P153" s="510"/>
      <x:c r="Q153" s="510"/>
      <x:c r="R153" s="510"/>
      <x:c r="S153" s="510"/>
    </x:row>
    <x:row r="154" spans="2:20">
      <x:c r="B154" s="306">
        <x:f>B152+1</x:f>
        <x:v>98</x:v>
      </x:c>
      <x:c r="D154" s="257" t="s">
        <x:v>1638</x:v>
      </x:c>
      <x:c r="E154" s="1240"/>
      <x:c r="F154" s="1240"/>
      <x:c r="G154" s="1240"/>
      <x:c r="H154" s="1240"/>
      <x:c r="I154" s="1240"/>
      <x:c r="J154" s="311" t="str">
        <x:f>$J$14</x:f>
        <x:v>12/31/2023 (Projected)</x:v>
      </x:c>
      <x:c r="K154" s="1240"/>
      <x:c r="L154" s="1240"/>
      <x:c r="M154" s="1240"/>
      <x:c r="N154" s="311" t="str">
        <x:f>$N$14</x:f>
        <x:v>12/31/2023 (Actuals)</x:v>
      </x:c>
      <x:c r="O154" s="1240"/>
      <x:c r="P154" s="1240"/>
      <x:c r="Q154" s="1240"/>
      <x:c r="R154" s="1240"/>
      <x:c r="S154" s="1240"/>
    </x:row>
    <x:row r="155" spans="2:20">
      <x:c r="E155" s="1240"/>
      <x:c r="F155" s="1240"/>
      <x:c r="G155" s="1240"/>
      <x:c r="H155" s="1240"/>
      <x:c r="I155" s="1240"/>
      <x:c r="J155" s="1240"/>
      <x:c r="K155" s="1240"/>
      <x:c r="L155" s="1240"/>
      <x:c r="M155" s="1240"/>
      <x:c r="N155" s="1240"/>
      <x:c r="O155" s="1240"/>
      <x:c r="P155" s="1240"/>
      <x:c r="Q155" s="1240"/>
      <x:c r="R155" s="1240"/>
      <x:c r="S155" s="1240"/>
    </x:row>
    <x:row r="156" spans="2:20">
      <x:c r="B156" s="306">
        <x:f>B154+1</x:f>
        <x:v>99</x:v>
      </x:c>
      <x:c r="D156" s="312" t="s">
        <x:v>491</x:v>
      </x:c>
      <x:c r="E156" s="1267">
        <x:v>31</x:v>
      </x:c>
      <x:c r="F156" s="1266">
        <x:v>0</x:v>
      </x:c>
      <x:c r="G156" s="1266">
        <x:v>214</x:v>
      </x:c>
      <x:c r="H156" s="313">
        <x:f t="shared" ref="H156:H167" si="37">IF(F156=0,0.5,F156/G156)</x:f>
        <x:v>0.5</x:v>
      </x:c>
      <x:c r="I156" s="314"/>
      <x:c r="J156" s="311">
        <x:v>0</x:v>
      </x:c>
      <x:c r="K156" s="315">
        <x:f t="shared" ref="K156:K167" si="38">+J156*H156</x:f>
        <x:v>0</x:v>
      </x:c>
      <x:c r="L156" s="315">
        <x:f>+K156</x:f>
        <x:v>0</x:v>
      </x:c>
      <x:c r="M156" s="314"/>
      <x:c r="N156" s="311">
        <x:v>0</x:v>
      </x:c>
      <x:c r="O156" s="315">
        <x:f>IF($D$187="True-Up Adjustment",N156-J156,0)</x:f>
        <x:v>0</x:v>
      </x:c>
      <x:c r="P156" s="315">
        <x:f>IF($D$187="True-Up Adjustment",IF(AND(J156&gt;=0,N156&gt;=0),IF(O156&gt;=0,K156+O156,N156/J156*K156),IF(AND(J156&lt;0,N156&lt;0),IF(O156&lt;0,K156+O156,N156/J156*K156),0)),0)</x:f>
        <x:v>0</x:v>
      </x:c>
      <x:c r="Q156" s="315">
        <x:f t="shared" ref="Q156:Q167" si="39">IF(AND(J156&gt;=0,N156&lt;0),N156,IF(AND(J156&lt;0,N156&gt;=0),N156,0))</x:f>
        <x:v>0</x:v>
      </x:c>
      <x:c r="R156" s="315">
        <x:f>P156+Q156+R152</x:f>
        <x:v>0</x:v>
      </x:c>
      <x:c r="S156" s="314"/>
      <x:c r="T156" s="627"/>
    </x:row>
    <x:row r="157" spans="2:20">
      <x:c r="B157" s="306">
        <x:f t="shared" ref="B157:B168" si="40">+B156+1</x:f>
        <x:v>100</x:v>
      </x:c>
      <x:c r="D157" s="312" t="s">
        <x:v>492</x:v>
      </x:c>
      <x:c r="E157" s="1267">
        <x:v>28</x:v>
      </x:c>
      <x:c r="F157" s="1266">
        <x:v>0</x:v>
      </x:c>
      <x:c r="G157" s="1266">
        <x:v>214</x:v>
      </x:c>
      <x:c r="H157" s="313">
        <x:f t="shared" si="37"/>
        <x:v>0.5</x:v>
      </x:c>
      <x:c r="I157" s="314"/>
      <x:c r="J157" s="311">
        <x:v>0</x:v>
      </x:c>
      <x:c r="K157" s="315">
        <x:f t="shared" si="38"/>
        <x:v>0</x:v>
      </x:c>
      <x:c r="L157" s="315">
        <x:f t="shared" ref="L157:L167" si="41">+K157+L156</x:f>
        <x:v>0</x:v>
      </x:c>
      <x:c r="M157" s="314"/>
      <x:c r="N157" s="311">
        <x:v>0</x:v>
      </x:c>
      <x:c r="O157" s="315">
        <x:f t="shared" ref="O157:O167" si="42">IF($D$187="True-Up Adjustment",N157-J157,0)</x:f>
        <x:v>0</x:v>
      </x:c>
      <x:c r="P157" s="315">
        <x:f t="shared" ref="P157:P167" si="43">IF($D$187="True-Up Adjustment",IF(AND(J157&gt;=0,N157&gt;=0),IF(O157&gt;=0,K157+O157,N157/J157*K157),IF(AND(J157&lt;0,N157&lt;0),IF(O157&lt;0,K157+O157,N157/J157*K157),0)),0)</x:f>
        <x:v>0</x:v>
      </x:c>
      <x:c r="Q157" s="315">
        <x:f t="shared" si="39"/>
        <x:v>0</x:v>
      </x:c>
      <x:c r="R157" s="315">
        <x:f t="shared" ref="R157:R167" si="44">R156+P157+Q157</x:f>
        <x:v>0</x:v>
      </x:c>
      <x:c r="S157" s="314"/>
    </x:row>
    <x:row r="158" spans="2:20">
      <x:c r="B158" s="306">
        <x:f t="shared" si="40"/>
        <x:v>101</x:v>
      </x:c>
      <x:c r="D158" s="312" t="s">
        <x:v>511</x:v>
      </x:c>
      <x:c r="E158" s="1267">
        <x:v>31</x:v>
      </x:c>
      <x:c r="F158" s="1266">
        <x:v>0</x:v>
      </x:c>
      <x:c r="G158" s="1266">
        <x:v>214</x:v>
      </x:c>
      <x:c r="H158" s="313">
        <x:f t="shared" si="37"/>
        <x:v>0.5</x:v>
      </x:c>
      <x:c r="I158" s="314"/>
      <x:c r="J158" s="311">
        <x:v>0</x:v>
      </x:c>
      <x:c r="K158" s="315">
        <x:f t="shared" si="38"/>
        <x:v>0</x:v>
      </x:c>
      <x:c r="L158" s="315">
        <x:f t="shared" si="41"/>
        <x:v>0</x:v>
      </x:c>
      <x:c r="M158" s="314"/>
      <x:c r="N158" s="311">
        <x:v>0</x:v>
      </x:c>
      <x:c r="O158" s="315">
        <x:f t="shared" si="42"/>
        <x:v>0</x:v>
      </x:c>
      <x:c r="P158" s="315">
        <x:f t="shared" si="43"/>
        <x:v>0</x:v>
      </x:c>
      <x:c r="Q158" s="315">
        <x:f t="shared" si="39"/>
        <x:v>0</x:v>
      </x:c>
      <x:c r="R158" s="315">
        <x:f t="shared" si="44"/>
        <x:v>0</x:v>
      </x:c>
      <x:c r="S158" s="314"/>
    </x:row>
    <x:row r="159" spans="2:20">
      <x:c r="B159" s="306">
        <x:f t="shared" si="40"/>
        <x:v>102</x:v>
      </x:c>
      <x:c r="D159" s="312" t="s">
        <x:v>161</x:v>
      </x:c>
      <x:c r="E159" s="1267">
        <x:v>30</x:v>
      </x:c>
      <x:c r="F159" s="1266">
        <x:v>0</x:v>
      </x:c>
      <x:c r="G159" s="1266">
        <x:v>214</x:v>
      </x:c>
      <x:c r="H159" s="313">
        <x:f t="shared" si="37"/>
        <x:v>0.5</x:v>
      </x:c>
      <x:c r="I159" s="314"/>
      <x:c r="J159" s="311">
        <x:v>0</x:v>
      </x:c>
      <x:c r="K159" s="315">
        <x:f t="shared" si="38"/>
        <x:v>0</x:v>
      </x:c>
      <x:c r="L159" s="315">
        <x:f t="shared" si="41"/>
        <x:v>0</x:v>
      </x:c>
      <x:c r="M159" s="314"/>
      <x:c r="N159" s="311">
        <x:v>0</x:v>
      </x:c>
      <x:c r="O159" s="315">
        <x:f t="shared" si="42"/>
        <x:v>0</x:v>
      </x:c>
      <x:c r="P159" s="315">
        <x:f t="shared" si="43"/>
        <x:v>0</x:v>
      </x:c>
      <x:c r="Q159" s="315">
        <x:f t="shared" si="39"/>
        <x:v>0</x:v>
      </x:c>
      <x:c r="R159" s="315">
        <x:f t="shared" si="44"/>
        <x:v>0</x:v>
      </x:c>
      <x:c r="S159" s="314"/>
    </x:row>
    <x:row r="160" spans="2:20">
      <x:c r="B160" s="306">
        <x:f t="shared" si="40"/>
        <x:v>103</x:v>
      </x:c>
      <x:c r="D160" s="312" t="s">
        <x:v>162</x:v>
      </x:c>
      <x:c r="E160" s="1267">
        <x:v>31</x:v>
      </x:c>
      <x:c r="F160" s="1266">
        <x:v>0</x:v>
      </x:c>
      <x:c r="G160" s="1266">
        <x:v>214</x:v>
      </x:c>
      <x:c r="H160" s="313">
        <x:f t="shared" si="37"/>
        <x:v>0.5</x:v>
      </x:c>
      <x:c r="I160" s="314"/>
      <x:c r="J160" s="311">
        <x:v>0</x:v>
      </x:c>
      <x:c r="K160" s="315">
        <x:f t="shared" si="38"/>
        <x:v>0</x:v>
      </x:c>
      <x:c r="L160" s="315">
        <x:f t="shared" si="41"/>
        <x:v>0</x:v>
      </x:c>
      <x:c r="M160" s="314"/>
      <x:c r="N160" s="311">
        <x:v>0</x:v>
      </x:c>
      <x:c r="O160" s="315">
        <x:f t="shared" si="42"/>
        <x:v>0</x:v>
      </x:c>
      <x:c r="P160" s="315">
        <x:f t="shared" si="43"/>
        <x:v>0</x:v>
      </x:c>
      <x:c r="Q160" s="315">
        <x:f t="shared" si="39"/>
        <x:v>0</x:v>
      </x:c>
      <x:c r="R160" s="315">
        <x:f t="shared" si="44"/>
        <x:v>0</x:v>
      </x:c>
      <x:c r="S160" s="314"/>
    </x:row>
    <x:row r="161" spans="2:19">
      <x:c r="B161" s="306">
        <x:f t="shared" si="40"/>
        <x:v>104</x:v>
      </x:c>
      <x:c r="D161" s="312" t="s">
        <x:v>163</x:v>
      </x:c>
      <x:c r="E161" s="1267">
        <x:v>30</x:v>
      </x:c>
      <x:c r="F161" s="1266">
        <x:f t="shared" ref="F161:F166" si="45">F162+E162</x:f>
        <x:v>185</x:v>
      </x:c>
      <x:c r="G161" s="1266">
        <x:v>214</x:v>
      </x:c>
      <x:c r="H161" s="313">
        <x:f t="shared" si="37"/>
        <x:v>0.86448598130841126</x:v>
      </x:c>
      <x:c r="I161" s="314"/>
      <x:c r="J161" s="311">
        <x:v>0</x:v>
      </x:c>
      <x:c r="K161" s="315">
        <x:f t="shared" si="38"/>
        <x:v>0</x:v>
      </x:c>
      <x:c r="L161" s="315">
        <x:f t="shared" si="41"/>
        <x:v>0</x:v>
      </x:c>
      <x:c r="M161" s="314"/>
      <x:c r="N161" s="311">
        <x:v>0</x:v>
      </x:c>
      <x:c r="O161" s="315">
        <x:f t="shared" si="42"/>
        <x:v>0</x:v>
      </x:c>
      <x:c r="P161" s="315">
        <x:f t="shared" si="43"/>
        <x:v>0</x:v>
      </x:c>
      <x:c r="Q161" s="315">
        <x:f t="shared" si="39"/>
        <x:v>0</x:v>
      </x:c>
      <x:c r="R161" s="315">
        <x:f t="shared" si="44"/>
        <x:v>0</x:v>
      </x:c>
      <x:c r="S161" s="314"/>
    </x:row>
    <x:row r="162" spans="2:19">
      <x:c r="B162" s="306">
        <x:f t="shared" si="40"/>
        <x:v>105</x:v>
      </x:c>
      <x:c r="D162" s="312" t="s">
        <x:v>494</x:v>
      </x:c>
      <x:c r="E162" s="1267">
        <x:v>31</x:v>
      </x:c>
      <x:c r="F162" s="1266">
        <x:f t="shared" si="45"/>
        <x:v>154</x:v>
      </x:c>
      <x:c r="G162" s="1266">
        <x:v>214</x:v>
      </x:c>
      <x:c r="H162" s="313">
        <x:f t="shared" si="37"/>
        <x:v>0.71962616822429903</x:v>
      </x:c>
      <x:c r="I162" s="314"/>
      <x:c r="J162" s="311">
        <x:v>0</x:v>
      </x:c>
      <x:c r="K162" s="315">
        <x:f t="shared" si="38"/>
        <x:v>0</x:v>
      </x:c>
      <x:c r="L162" s="315">
        <x:f t="shared" si="41"/>
        <x:v>0</x:v>
      </x:c>
      <x:c r="M162" s="314"/>
      <x:c r="N162" s="311">
        <x:v>0</x:v>
      </x:c>
      <x:c r="O162" s="315">
        <x:f t="shared" si="42"/>
        <x:v>0</x:v>
      </x:c>
      <x:c r="P162" s="315">
        <x:f t="shared" si="43"/>
        <x:v>0</x:v>
      </x:c>
      <x:c r="Q162" s="315">
        <x:f t="shared" si="39"/>
        <x:v>0</x:v>
      </x:c>
      <x:c r="R162" s="315">
        <x:f t="shared" si="44"/>
        <x:v>0</x:v>
      </x:c>
      <x:c r="S162" s="314"/>
    </x:row>
    <x:row r="163" spans="2:19">
      <x:c r="B163" s="306">
        <x:f t="shared" si="40"/>
        <x:v>106</x:v>
      </x:c>
      <x:c r="D163" s="312" t="s">
        <x:v>512</x:v>
      </x:c>
      <x:c r="E163" s="1267">
        <x:v>31</x:v>
      </x:c>
      <x:c r="F163" s="1266">
        <x:f t="shared" si="45"/>
        <x:v>123</x:v>
      </x:c>
      <x:c r="G163" s="1266">
        <x:v>214</x:v>
      </x:c>
      <x:c r="H163" s="313">
        <x:f t="shared" si="37"/>
        <x:v>0.57476635514018692</x:v>
      </x:c>
      <x:c r="I163" s="314"/>
      <x:c r="J163" s="311">
        <x:v>0</x:v>
      </x:c>
      <x:c r="K163" s="315">
        <x:f t="shared" si="38"/>
        <x:v>0</x:v>
      </x:c>
      <x:c r="L163" s="315">
        <x:f t="shared" si="41"/>
        <x:v>0</x:v>
      </x:c>
      <x:c r="M163" s="314"/>
      <x:c r="N163" s="311">
        <x:v>0</x:v>
      </x:c>
      <x:c r="O163" s="315">
        <x:f t="shared" si="42"/>
        <x:v>0</x:v>
      </x:c>
      <x:c r="P163" s="315">
        <x:f t="shared" si="43"/>
        <x:v>0</x:v>
      </x:c>
      <x:c r="Q163" s="315">
        <x:f t="shared" si="39"/>
        <x:v>0</x:v>
      </x:c>
      <x:c r="R163" s="315">
        <x:f t="shared" si="44"/>
        <x:v>0</x:v>
      </x:c>
      <x:c r="S163" s="314"/>
    </x:row>
    <x:row r="164" spans="2:19">
      <x:c r="B164" s="306">
        <x:f t="shared" si="40"/>
        <x:v>107</x:v>
      </x:c>
      <x:c r="D164" s="312" t="s">
        <x:v>496</x:v>
      </x:c>
      <x:c r="E164" s="1267">
        <x:v>30</x:v>
      </x:c>
      <x:c r="F164" s="1266">
        <x:f t="shared" si="45"/>
        <x:v>93</x:v>
      </x:c>
      <x:c r="G164" s="1266">
        <x:v>214</x:v>
      </x:c>
      <x:c r="H164" s="313">
        <x:f t="shared" si="37"/>
        <x:v>0.43457943925233644</x:v>
      </x:c>
      <x:c r="I164" s="314"/>
      <x:c r="J164" s="311">
        <x:v>0</x:v>
      </x:c>
      <x:c r="K164" s="315">
        <x:f t="shared" si="38"/>
        <x:v>0</x:v>
      </x:c>
      <x:c r="L164" s="315">
        <x:f t="shared" si="41"/>
        <x:v>0</x:v>
      </x:c>
      <x:c r="M164" s="314"/>
      <x:c r="N164" s="311">
        <x:v>0</x:v>
      </x:c>
      <x:c r="O164" s="315">
        <x:f t="shared" si="42"/>
        <x:v>0</x:v>
      </x:c>
      <x:c r="P164" s="315">
        <x:f t="shared" si="43"/>
        <x:v>0</x:v>
      </x:c>
      <x:c r="Q164" s="315">
        <x:f t="shared" si="39"/>
        <x:v>0</x:v>
      </x:c>
      <x:c r="R164" s="315">
        <x:f t="shared" si="44"/>
        <x:v>0</x:v>
      </x:c>
      <x:c r="S164" s="314"/>
    </x:row>
    <x:row r="165" spans="2:19">
      <x:c r="B165" s="306">
        <x:f t="shared" si="40"/>
        <x:v>108</x:v>
      </x:c>
      <x:c r="D165" s="312" t="s">
        <x:v>497</x:v>
      </x:c>
      <x:c r="E165" s="1267">
        <x:v>31</x:v>
      </x:c>
      <x:c r="F165" s="1266">
        <x:f t="shared" si="45"/>
        <x:v>62</x:v>
      </x:c>
      <x:c r="G165" s="1266">
        <x:v>214</x:v>
      </x:c>
      <x:c r="H165" s="313">
        <x:f t="shared" si="37"/>
        <x:v>0.28971962616822428</x:v>
      </x:c>
      <x:c r="I165" s="314"/>
      <x:c r="J165" s="311">
        <x:v>0</x:v>
      </x:c>
      <x:c r="K165" s="315">
        <x:f t="shared" si="38"/>
        <x:v>0</x:v>
      </x:c>
      <x:c r="L165" s="315">
        <x:f t="shared" si="41"/>
        <x:v>0</x:v>
      </x:c>
      <x:c r="M165" s="314"/>
      <x:c r="N165" s="311">
        <x:v>0</x:v>
      </x:c>
      <x:c r="O165" s="315">
        <x:f t="shared" si="42"/>
        <x:v>0</x:v>
      </x:c>
      <x:c r="P165" s="315">
        <x:f t="shared" si="43"/>
        <x:v>0</x:v>
      </x:c>
      <x:c r="Q165" s="315">
        <x:f t="shared" si="39"/>
        <x:v>0</x:v>
      </x:c>
      <x:c r="R165" s="315">
        <x:f t="shared" si="44"/>
        <x:v>0</x:v>
      </x:c>
      <x:c r="S165" s="314"/>
    </x:row>
    <x:row r="166" spans="2:19">
      <x:c r="B166" s="306">
        <x:f t="shared" si="40"/>
        <x:v>109</x:v>
      </x:c>
      <x:c r="D166" s="312" t="s">
        <x:v>498</x:v>
      </x:c>
      <x:c r="E166" s="1267">
        <x:v>30</x:v>
      </x:c>
      <x:c r="F166" s="1266">
        <x:f t="shared" si="45"/>
        <x:v>32</x:v>
      </x:c>
      <x:c r="G166" s="1266">
        <x:v>214</x:v>
      </x:c>
      <x:c r="H166" s="313">
        <x:f t="shared" si="37"/>
        <x:v>0.14953271028037382</x:v>
      </x:c>
      <x:c r="I166" s="314"/>
      <x:c r="J166" s="311">
        <x:v>0</x:v>
      </x:c>
      <x:c r="K166" s="315">
        <x:f t="shared" si="38"/>
        <x:v>0</x:v>
      </x:c>
      <x:c r="L166" s="315">
        <x:f t="shared" si="41"/>
        <x:v>0</x:v>
      </x:c>
      <x:c r="M166" s="314"/>
      <x:c r="N166" s="311">
        <x:v>0</x:v>
      </x:c>
      <x:c r="O166" s="315">
        <x:f t="shared" si="42"/>
        <x:v>0</x:v>
      </x:c>
      <x:c r="P166" s="315">
        <x:f t="shared" si="43"/>
        <x:v>0</x:v>
      </x:c>
      <x:c r="Q166" s="315">
        <x:f t="shared" si="39"/>
        <x:v>0</x:v>
      </x:c>
      <x:c r="R166" s="315">
        <x:f t="shared" si="44"/>
        <x:v>0</x:v>
      </x:c>
      <x:c r="S166" s="314"/>
    </x:row>
    <x:row r="167" spans="2:19">
      <x:c r="B167" s="306">
        <x:f t="shared" si="40"/>
        <x:v>110</x:v>
      </x:c>
      <x:c r="D167" s="316" t="s">
        <x:v>708</x:v>
      </x:c>
      <x:c r="E167" s="1267">
        <x:v>31</x:v>
      </x:c>
      <x:c r="F167" s="1266">
        <x:v>1</x:v>
      </x:c>
      <x:c r="G167" s="1266">
        <x:v>214</x:v>
      </x:c>
      <x:c r="H167" s="313">
        <x:f t="shared" si="37"/>
        <x:v>4.6728971962616819E-3</x:v>
      </x:c>
      <x:c r="I167" s="314"/>
      <x:c r="J167" s="311">
        <x:v>0</x:v>
      </x:c>
      <x:c r="K167" s="315">
        <x:f t="shared" si="38"/>
        <x:v>0</x:v>
      </x:c>
      <x:c r="L167" s="315">
        <x:f t="shared" si="41"/>
        <x:v>0</x:v>
      </x:c>
      <x:c r="M167" s="314"/>
      <x:c r="N167" s="311">
        <x:v>0</x:v>
      </x:c>
      <x:c r="O167" s="315">
        <x:f t="shared" si="42"/>
        <x:v>0</x:v>
      </x:c>
      <x:c r="P167" s="315">
        <x:f t="shared" si="43"/>
        <x:v>0</x:v>
      </x:c>
      <x:c r="Q167" s="315">
        <x:f t="shared" si="39"/>
        <x:v>0</x:v>
      </x:c>
      <x:c r="R167" s="315">
        <x:f t="shared" si="44"/>
        <x:v>0</x:v>
      </x:c>
      <x:c r="S167" s="314"/>
    </x:row>
    <x:row r="168" spans="2:19">
      <x:c r="B168" s="306">
        <x:f t="shared" si="40"/>
        <x:v>111</x:v>
      </x:c>
      <x:c r="D168" s="317" t="str">
        <x:f>"Total (Sum of Lines "&amp;B156&amp;" - "&amp;B167&amp;")"</x:f>
        <x:v>Total (Sum of Lines 99 - 110)</x:v>
      </x:c>
      <x:c r="E168" s="318">
        <x:f>SUM(E156:E167)</x:f>
        <x:v>365</x:v>
      </x:c>
      <x:c r="F168" s="319"/>
      <x:c r="G168" s="319"/>
      <x:c r="H168" s="320"/>
      <x:c r="I168" s="321"/>
      <x:c r="J168" s="318">
        <x:f>SUM(J156:J167)</x:f>
        <x:v>0</x:v>
      </x:c>
      <x:c r="K168" s="318">
        <x:f>SUM(K156:K167)</x:f>
        <x:v>0</x:v>
      </x:c>
      <x:c r="L168" s="322"/>
      <x:c r="M168" s="321"/>
      <x:c r="N168" s="318">
        <x:f>SUM(N156:N167)</x:f>
        <x:v>0</x:v>
      </x:c>
      <x:c r="O168" s="318">
        <x:f>SUM(O156:O167)</x:f>
        <x:v>0</x:v>
      </x:c>
      <x:c r="P168" s="318">
        <x:f>SUM(P156:P167)</x:f>
        <x:v>0</x:v>
      </x:c>
      <x:c r="Q168" s="318">
        <x:f>SUM(Q156:Q167)</x:f>
        <x:v>0</x:v>
      </x:c>
      <x:c r="R168" s="322"/>
      <x:c r="S168" s="321"/>
    </x:row>
    <x:row r="169" spans="2:19">
      <x:c r="D169" s="323"/>
      <x:c r="E169" s="323"/>
      <x:c r="F169" s="323"/>
      <x:c r="G169" s="323"/>
      <x:c r="H169" s="324"/>
      <x:c r="I169" s="324"/>
      <x:c r="K169" s="325"/>
      <x:c r="L169" s="324"/>
      <x:c r="M169" s="324"/>
      <x:c r="N169" s="335"/>
      <x:c r="O169" s="325"/>
      <x:c r="P169" s="325"/>
      <x:c r="Q169" s="325"/>
      <x:c r="R169" s="324"/>
      <x:c r="S169" s="324"/>
    </x:row>
    <x:row r="170" spans="2:19">
      <x:c r="B170" s="306">
        <x:f>B168+1</x:f>
        <x:v>112</x:v>
      </x:c>
      <x:c r="D170" s="257" t="s">
        <x:v>1214</x:v>
      </x:c>
      <x:c r="I170" s="324"/>
      <x:c r="J170" s="311" t="str">
        <x:f>$J$12</x:f>
        <x:v>12/31/2022 (Actuals)</x:v>
      </x:c>
      <x:c r="L170" s="311">
        <x:v>0</x:v>
      </x:c>
      <x:c r="M170" s="326"/>
      <x:c r="N170" s="311" t="str">
        <x:f>$N$12</x:f>
        <x:v>12/31/2022 (Actuals)</x:v>
      </x:c>
      <x:c r="R170" s="311">
        <x:v>0</x:v>
      </x:c>
    </x:row>
    <x:row r="171" spans="2:19">
      <x:c r="B171" s="306">
        <x:f>B170+1</x:f>
        <x:v>113</x:v>
      </x:c>
      <x:c r="D171" s="257" t="s">
        <x:v>1215</x:v>
      </x:c>
      <x:c r="I171" s="324"/>
      <x:c r="J171" s="327" t="s">
        <x:v>605</x:v>
      </x:c>
      <x:c r="L171" s="328">
        <x:v>0</x:v>
      </x:c>
      <x:c r="M171" s="329"/>
      <x:c r="N171" s="327"/>
      <x:c r="R171" s="328">
        <x:v>0</x:v>
      </x:c>
    </x:row>
    <x:row r="172" spans="2:19">
      <x:c r="B172" s="306">
        <x:f>B171+1</x:f>
        <x:v>114</x:v>
      </x:c>
      <x:c r="D172" s="257" t="s">
        <x:v>1216</x:v>
      </x:c>
      <x:c r="I172" s="324"/>
      <x:c r="J172" s="317" t="str">
        <x:f>"(Col. "&amp;L149&amp;", Line "&amp;B170&amp;" + Line "&amp;B171&amp;")"</x:f>
        <x:v>(Col. (H), Line 112 + Line 113)</x:v>
      </x:c>
      <x:c r="L172" s="330">
        <x:f>L170+L171</x:f>
        <x:v>0</x:v>
      </x:c>
      <x:c r="M172" s="324"/>
      <x:c r="N172" s="317" t="str">
        <x:f>"(Col. "&amp;R149&amp;", Line "&amp;B170&amp;" + Line "&amp;B171&amp;")"</x:f>
        <x:v>(Col. (M), Line 112 + Line 113)</x:v>
      </x:c>
      <x:c r="R172" s="330">
        <x:f>R170+R171</x:f>
        <x:v>0</x:v>
      </x:c>
    </x:row>
    <x:row r="173" spans="2:19">
      <x:c r="I173" s="324"/>
      <x:c r="L173" s="330"/>
      <x:c r="M173" s="324"/>
      <x:c r="R173" s="330"/>
    </x:row>
    <x:row r="174" spans="2:19">
      <x:c r="B174" s="306">
        <x:f>B172+1</x:f>
        <x:v>115</x:v>
      </x:c>
      <x:c r="D174" s="257" t="s">
        <x:v>1217</x:v>
      </x:c>
      <x:c r="I174" s="324"/>
      <x:c r="J174" s="311" t="str">
        <x:f>$J$14</x:f>
        <x:v>12/31/2023 (Projected)</x:v>
      </x:c>
      <x:c r="L174" s="311">
        <x:v>0</x:v>
      </x:c>
      <x:c r="M174" s="326"/>
      <x:c r="N174" s="311" t="str">
        <x:f>$N$14</x:f>
        <x:v>12/31/2023 (Actuals)</x:v>
      </x:c>
      <x:c r="R174" s="311">
        <x:v>0</x:v>
      </x:c>
    </x:row>
    <x:row r="175" spans="2:19">
      <x:c r="B175" s="306">
        <x:f>B174+1</x:f>
        <x:v>116</x:v>
      </x:c>
      <x:c r="D175" s="257" t="s">
        <x:v>1218</x:v>
      </x:c>
      <x:c r="I175" s="324"/>
      <x:c r="J175" s="327" t="s">
        <x:v>605</x:v>
      </x:c>
      <x:c r="L175" s="328">
        <x:v>0</x:v>
      </x:c>
      <x:c r="M175" s="324"/>
      <x:c r="N175" s="327"/>
      <x:c r="R175" s="328">
        <x:v>0</x:v>
      </x:c>
    </x:row>
    <x:row r="176" spans="2:19">
      <x:c r="B176" s="306">
        <x:f>B175+1</x:f>
        <x:v>117</x:v>
      </x:c>
      <x:c r="D176" s="257" t="s">
        <x:v>1219</x:v>
      </x:c>
      <x:c r="I176" s="324"/>
      <x:c r="J176" s="317" t="str">
        <x:f>"(Col. "&amp;L149&amp;", Line "&amp;B174&amp;" + Line "&amp;B175&amp;")"</x:f>
        <x:v>(Col. (H), Line 115 + Line 116)</x:v>
      </x:c>
      <x:c r="L176" s="330">
        <x:f>L174+L175</x:f>
        <x:v>0</x:v>
      </x:c>
      <x:c r="M176" s="324"/>
      <x:c r="N176" s="317" t="str">
        <x:f>"(Col. "&amp;R149&amp;", Line "&amp;B174&amp;" + Line "&amp;B175&amp;")"</x:f>
        <x:v>(Col. (M), Line 115 + Line 116)</x:v>
      </x:c>
      <x:c r="R176" s="330">
        <x:f>R174+R175</x:f>
        <x:v>0</x:v>
      </x:c>
    </x:row>
    <x:row r="177" spans="1:19">
      <x:c r="I177" s="324"/>
      <x:c r="L177" s="330"/>
      <x:c r="M177" s="324"/>
      <x:c r="R177" s="330"/>
    </x:row>
    <x:row r="178" spans="1:19">
      <x:c r="B178" s="306">
        <x:f>B176+1</x:f>
        <x:v>118</x:v>
      </x:c>
      <x:c r="D178" s="257" t="s">
        <x:v>946</x:v>
      </x:c>
      <x:c r="I178" s="324"/>
      <x:c r="J178" s="317" t="str">
        <x:f>"([Col. "&amp;L149&amp;", Line "&amp;B172&amp;" + Line "&amp;B176&amp;"] /2)"</x:f>
        <x:v>([Col. (H), Line 114 + Line 117] /2)</x:v>
      </x:c>
      <x:c r="L178" s="315">
        <x:f>(L172+L176)/2</x:f>
        <x:v>0</x:v>
      </x:c>
      <x:c r="M178" s="324"/>
      <x:c r="N178" s="317" t="str">
        <x:f>"([Col. "&amp;R149&amp;", Line "&amp;B172&amp;" + Line "&amp;B176&amp;"] /2)"</x:f>
        <x:v>([Col. (M), Line 114 + Line 117] /2)</x:v>
      </x:c>
      <x:c r="R178" s="315">
        <x:f>(R172+R176)/2</x:f>
        <x:v>0</x:v>
      </x:c>
    </x:row>
    <x:row r="179" spans="1:19">
      <x:c r="B179" s="306">
        <x:f>B178+1</x:f>
        <x:v>119</x:v>
      </x:c>
      <x:c r="D179" s="323" t="s">
        <x:v>1220</x:v>
      </x:c>
      <x:c r="E179" s="323"/>
      <x:c r="F179" s="323"/>
      <x:c r="G179" s="323"/>
      <x:c r="H179" s="324"/>
      <x:c r="I179" s="324"/>
      <x:c r="J179" s="317" t="str">
        <x:f>"(Col. "&amp;L149&amp;", Line "&amp;B167&amp;" )"</x:f>
        <x:v>(Col. (H), Line 110 )</x:v>
      </x:c>
      <x:c r="K179" s="325"/>
      <x:c r="L179" s="315">
        <x:f>L167</x:f>
        <x:v>0</x:v>
      </x:c>
      <x:c r="M179" s="324"/>
      <x:c r="N179" s="317" t="str">
        <x:f>"(Col. "&amp;R149&amp;", Line "&amp;B167&amp;" )"</x:f>
        <x:v>(Col. (M), Line 110 )</x:v>
      </x:c>
      <x:c r="R179" s="315">
        <x:f>R167</x:f>
        <x:v>0</x:v>
      </x:c>
    </x:row>
    <x:row r="180" spans="1:19" ht="13.5" thickBot="1">
      <x:c r="B180" s="306">
        <x:f>B179+1</x:f>
        <x:v>120</x:v>
      </x:c>
      <x:c r="D180" s="331" t="s">
        <x:v>1517</x:v>
      </x:c>
      <x:c r="E180" s="323"/>
      <x:c r="F180" s="323"/>
      <x:c r="G180" s="323"/>
      <x:c r="H180" s="324"/>
      <x:c r="I180" s="324"/>
      <x:c r="J180" s="317" t="str">
        <x:f>"(Col. "&amp;L149&amp;", Line "&amp;B178&amp;" + Line "&amp;B179&amp;")"</x:f>
        <x:v>(Col. (H), Line 118 + Line 119)</x:v>
      </x:c>
      <x:c r="K180" s="325"/>
      <x:c r="L180" s="332">
        <x:f>L178+L179</x:f>
        <x:v>0</x:v>
      </x:c>
      <x:c r="M180" s="324"/>
      <x:c r="N180" s="317" t="str">
        <x:f>"(Col. "&amp;R149&amp;", Line "&amp;B178&amp;" + Line "&amp;B179&amp;")"</x:f>
        <x:v>(Col. (M), Line 118 + Line 119)</x:v>
      </x:c>
      <x:c r="R180" s="332">
        <x:f>R178+R179</x:f>
        <x:v>0</x:v>
      </x:c>
    </x:row>
    <x:row r="181" spans="1:19">
      <x:c r="D181" s="323"/>
      <x:c r="E181" s="323"/>
      <x:c r="F181" s="323"/>
      <x:c r="G181" s="323"/>
      <x:c r="H181" s="324"/>
      <x:c r="I181" s="324"/>
      <x:c r="K181" s="325"/>
      <x:c r="L181" s="324"/>
      <x:c r="M181" s="324"/>
      <x:c r="O181" s="325"/>
      <x:c r="P181" s="325"/>
      <x:c r="Q181" s="325"/>
      <x:c r="R181" s="324"/>
      <x:c r="S181" s="324"/>
    </x:row>
    <x:row r="182" spans="1:19">
      <x:c r="A182" s="336"/>
      <x:c r="B182" s="337" t="s">
        <x:v>1170</x:v>
      </x:c>
      <x:c r="C182" s="336"/>
      <x:c r="D182" s="336"/>
      <x:c r="E182" s="336"/>
      <x:c r="F182" s="336"/>
      <x:c r="G182" s="336"/>
      <x:c r="H182" s="336"/>
      <x:c r="I182" s="336"/>
      <x:c r="J182" s="336"/>
      <x:c r="K182" s="336"/>
      <x:c r="L182" s="336"/>
      <x:c r="M182" s="336"/>
      <x:c r="N182" s="336"/>
      <x:c r="O182" s="336"/>
      <x:c r="P182" s="336"/>
      <x:c r="Q182" s="336"/>
      <x:c r="R182" s="336"/>
      <x:c r="S182" s="336"/>
    </x:row>
    <x:row r="184" spans="1:19" ht="12.75" customHeight="1">
      <x:c r="B184" s="1825" t="s">
        <x:v>1221</x:v>
      </x:c>
      <x:c r="C184" s="1825"/>
      <x:c r="D184" s="1825"/>
      <x:c r="E184" s="1825"/>
      <x:c r="F184" s="1825"/>
      <x:c r="G184" s="1825"/>
      <x:c r="H184" s="1825"/>
      <x:c r="I184" s="1825"/>
      <x:c r="J184" s="1825"/>
      <x:c r="K184" s="1825"/>
      <x:c r="L184" s="1825"/>
      <x:c r="M184" s="324"/>
      <x:c r="O184" s="325"/>
      <x:c r="P184" s="325"/>
      <x:c r="Q184" s="325"/>
      <x:c r="R184" s="324"/>
      <x:c r="S184" s="324"/>
    </x:row>
    <x:row r="185" spans="1:19">
      <x:c r="B185" s="1825"/>
      <x:c r="C185" s="1825"/>
      <x:c r="D185" s="1825"/>
      <x:c r="E185" s="1825"/>
      <x:c r="F185" s="1825"/>
      <x:c r="G185" s="1825"/>
      <x:c r="H185" s="1825"/>
      <x:c r="I185" s="1825"/>
      <x:c r="J185" s="1825"/>
      <x:c r="K185" s="1825"/>
      <x:c r="L185" s="1825"/>
      <x:c r="M185" s="324"/>
      <x:c r="O185" s="325"/>
      <x:c r="P185" s="325"/>
      <x:c r="Q185" s="325"/>
      <x:c r="R185" s="324"/>
      <x:c r="S185" s="324"/>
    </x:row>
    <x:row r="186" spans="1:19">
      <x:c r="D186" s="323"/>
      <x:c r="E186" s="323"/>
      <x:c r="F186" s="323"/>
      <x:c r="G186" s="323"/>
      <x:c r="H186" s="324"/>
      <x:c r="I186" s="324"/>
      <x:c r="K186" s="325"/>
      <x:c r="L186" s="324"/>
      <x:c r="M186" s="324"/>
      <x:c r="O186" s="325"/>
      <x:c r="P186" s="325"/>
      <x:c r="Q186" s="325"/>
      <x:c r="R186" s="324"/>
      <x:c r="S186" s="324"/>
    </x:row>
    <x:row r="187" spans="1:19">
      <x:c r="B187" s="304" t="s">
        <x:v>1222</x:v>
      </x:c>
      <x:c r="D187" s="338" t="s">
        <x:v>1869</x:v>
      </x:c>
      <x:c r="E187" s="339" t="str">
        <x:f>IF(D187="Projected Activity","Check",IF(D187="True-Up Adjustment","Check","Error"))</x:f>
        <x:v>Check</x:v>
      </x:c>
      <x:c r="F187" s="324"/>
      <x:c r="G187" s="324"/>
      <x:c r="H187" s="324"/>
      <x:c r="I187" s="324"/>
      <x:c r="K187" s="325"/>
      <x:c r="L187" s="324"/>
      <x:c r="M187" s="324"/>
      <x:c r="O187" s="325"/>
      <x:c r="P187" s="325"/>
      <x:c r="Q187" s="325"/>
      <x:c r="R187" s="324"/>
      <x:c r="S187" s="324"/>
    </x:row>
    <x:row r="188" spans="1:19">
      <x:c r="D188" s="323"/>
      <x:c r="E188" s="323"/>
      <x:c r="F188" s="323"/>
      <x:c r="G188" s="323"/>
      <x:c r="H188" s="324"/>
      <x:c r="I188" s="324"/>
      <x:c r="K188" s="325"/>
      <x:c r="L188" s="324"/>
      <x:c r="M188" s="324"/>
      <x:c r="O188" s="325"/>
      <x:c r="P188" s="325"/>
      <x:c r="Q188" s="325"/>
      <x:c r="R188" s="324"/>
      <x:c r="S188" s="324"/>
    </x:row>
    <x:row r="189" spans="1:19">
      <x:c r="B189" s="1826" t="s">
        <x:v>1223</x:v>
      </x:c>
      <x:c r="C189" s="1826"/>
      <x:c r="D189" s="1826"/>
      <x:c r="E189" s="1826"/>
      <x:c r="F189" s="1826"/>
      <x:c r="G189" s="1826"/>
      <x:c r="H189" s="1826"/>
      <x:c r="I189" s="1826"/>
      <x:c r="J189" s="1826"/>
      <x:c r="K189" s="1826"/>
      <x:c r="L189" s="1826"/>
      <x:c r="M189" s="324"/>
      <x:c r="O189" s="325"/>
      <x:c r="P189" s="325"/>
      <x:c r="Q189" s="325"/>
      <x:c r="R189" s="324"/>
      <x:c r="S189" s="324"/>
    </x:row>
    <x:row r="190" spans="1:19">
      <x:c r="B190" s="1826"/>
      <x:c r="C190" s="1826"/>
      <x:c r="D190" s="1826"/>
      <x:c r="E190" s="1826"/>
      <x:c r="F190" s="1826"/>
      <x:c r="G190" s="1826"/>
      <x:c r="H190" s="1826"/>
      <x:c r="I190" s="1826"/>
      <x:c r="J190" s="1826"/>
      <x:c r="K190" s="1826"/>
      <x:c r="L190" s="1826"/>
      <x:c r="M190" s="324"/>
      <x:c r="O190" s="325"/>
      <x:c r="P190" s="325"/>
      <x:c r="Q190" s="325"/>
      <x:c r="R190" s="324"/>
      <x:c r="S190" s="324"/>
    </x:row>
    <x:row r="191" spans="1:19">
      <x:c r="D191" s="323"/>
      <x:c r="E191" s="323"/>
      <x:c r="F191" s="323"/>
      <x:c r="G191" s="323"/>
      <x:c r="H191" s="324"/>
      <x:c r="I191" s="324"/>
      <x:c r="K191" s="325"/>
      <x:c r="L191" s="324"/>
      <x:c r="M191" s="324"/>
      <x:c r="O191" s="325"/>
      <x:c r="P191" s="325"/>
      <x:c r="Q191" s="325"/>
      <x:c r="R191" s="324"/>
      <x:c r="S191" s="324"/>
    </x:row>
    <x:row r="192" spans="1:19">
      <x:c r="A192" s="336"/>
      <x:c r="B192" s="337" t="s">
        <x:v>874</x:v>
      </x:c>
      <x:c r="C192" s="336"/>
      <x:c r="D192" s="336"/>
      <x:c r="E192" s="336"/>
      <x:c r="F192" s="336"/>
      <x:c r="G192" s="336"/>
      <x:c r="H192" s="336"/>
      <x:c r="I192" s="336"/>
      <x:c r="J192" s="336"/>
      <x:c r="K192" s="336"/>
      <x:c r="L192" s="336"/>
      <x:c r="M192" s="336"/>
      <x:c r="N192" s="336"/>
      <x:c r="O192" s="336"/>
      <x:c r="P192" s="336"/>
      <x:c r="Q192" s="336"/>
      <x:c r="R192" s="336"/>
      <x:c r="S192" s="336"/>
    </x:row>
    <x:row r="194" spans="1:12" ht="15.75" customHeight="1">
      <x:c r="A194" s="303"/>
      <x:c r="B194" s="304" t="s">
        <x:v>9</x:v>
      </x:c>
      <x:c r="C194" s="1825" t="s">
        <x:v>944</x:v>
      </x:c>
      <x:c r="D194" s="1825"/>
      <x:c r="E194" s="1825"/>
      <x:c r="F194" s="1825"/>
      <x:c r="G194" s="1825"/>
      <x:c r="H194" s="1825"/>
      <x:c r="I194" s="1825"/>
      <x:c r="J194" s="1825"/>
      <x:c r="K194" s="1825"/>
      <x:c r="L194" s="1825"/>
    </x:row>
    <x:row r="195" spans="1:12">
      <x:c r="A195" s="303"/>
      <x:c r="B195" s="304"/>
      <x:c r="C195" s="1825"/>
      <x:c r="D195" s="1825"/>
      <x:c r="E195" s="1825"/>
      <x:c r="F195" s="1825"/>
      <x:c r="G195" s="1825"/>
      <x:c r="H195" s="1825"/>
      <x:c r="I195" s="1825"/>
      <x:c r="J195" s="1825"/>
      <x:c r="K195" s="1825"/>
      <x:c r="L195" s="1825"/>
    </x:row>
    <x:row r="196" spans="1:12">
      <x:c r="C196" s="1825"/>
      <x:c r="D196" s="1825"/>
      <x:c r="E196" s="1825"/>
      <x:c r="F196" s="1825"/>
      <x:c r="G196" s="1825"/>
      <x:c r="H196" s="1825"/>
      <x:c r="I196" s="1825"/>
      <x:c r="J196" s="1825"/>
      <x:c r="K196" s="1825"/>
      <x:c r="L196" s="1825"/>
    </x:row>
    <x:row r="197" spans="1:12" ht="15.75" customHeight="1">
      <x:c r="A197" s="303"/>
      <x:c r="B197" s="304" t="s">
        <x:v>10</x:v>
      </x:c>
      <x:c r="C197" s="1825" t="s">
        <x:v>943</x:v>
      </x:c>
      <x:c r="D197" s="1825"/>
      <x:c r="E197" s="1825"/>
      <x:c r="F197" s="1825"/>
      <x:c r="G197" s="1825"/>
      <x:c r="H197" s="1825"/>
      <x:c r="I197" s="1825"/>
      <x:c r="J197" s="1825"/>
      <x:c r="K197" s="1825"/>
      <x:c r="L197" s="1825"/>
    </x:row>
    <x:row r="198" spans="1:12">
      <x:c r="A198" s="303"/>
      <x:c r="B198" s="304"/>
      <x:c r="C198" s="1825"/>
      <x:c r="D198" s="1825"/>
      <x:c r="E198" s="1825"/>
      <x:c r="F198" s="1825"/>
      <x:c r="G198" s="1825"/>
      <x:c r="H198" s="1825"/>
      <x:c r="I198" s="1825"/>
      <x:c r="J198" s="1825"/>
      <x:c r="K198" s="1825"/>
      <x:c r="L198" s="1825"/>
    </x:row>
    <x:row r="199" spans="1:12">
      <x:c r="A199" s="303"/>
      <x:c r="B199" s="304"/>
      <x:c r="C199" s="1825"/>
      <x:c r="D199" s="1825"/>
      <x:c r="E199" s="1825"/>
      <x:c r="F199" s="1825"/>
      <x:c r="G199" s="1825"/>
      <x:c r="H199" s="1825"/>
      <x:c r="I199" s="1825"/>
      <x:c r="J199" s="1825"/>
      <x:c r="K199" s="1825"/>
      <x:c r="L199" s="1825"/>
    </x:row>
    <x:row r="200" spans="1:12">
      <x:c r="A200" s="303"/>
      <x:c r="B200" s="304"/>
      <x:c r="C200" s="1825"/>
      <x:c r="D200" s="1825"/>
      <x:c r="E200" s="1825"/>
      <x:c r="F200" s="1825"/>
      <x:c r="G200" s="1825"/>
      <x:c r="H200" s="1825"/>
      <x:c r="I200" s="1825"/>
      <x:c r="J200" s="1825"/>
      <x:c r="K200" s="1825"/>
      <x:c r="L200" s="1825"/>
    </x:row>
    <x:row r="201" spans="1:12">
      <x:c r="A201" s="303"/>
      <x:c r="B201" s="304"/>
      <x:c r="C201" s="1825"/>
      <x:c r="D201" s="1825"/>
      <x:c r="E201" s="1825"/>
      <x:c r="F201" s="1825"/>
      <x:c r="G201" s="1825"/>
      <x:c r="H201" s="1825"/>
      <x:c r="I201" s="1825"/>
      <x:c r="J201" s="1825"/>
      <x:c r="K201" s="1825"/>
      <x:c r="L201" s="1825"/>
    </x:row>
    <x:row r="202" spans="1:12">
      <x:c r="C202" s="1825"/>
      <x:c r="D202" s="1825"/>
      <x:c r="E202" s="1825"/>
      <x:c r="F202" s="1825"/>
      <x:c r="G202" s="1825"/>
      <x:c r="H202" s="1825"/>
      <x:c r="I202" s="1825"/>
      <x:c r="J202" s="1825"/>
      <x:c r="K202" s="1825"/>
      <x:c r="L202" s="1825"/>
    </x:row>
    <x:row r="203" spans="1:12">
      <x:c r="C203" s="1825"/>
      <x:c r="D203" s="1825"/>
      <x:c r="E203" s="1825"/>
      <x:c r="F203" s="1825"/>
      <x:c r="G203" s="1825"/>
      <x:c r="H203" s="1825"/>
      <x:c r="I203" s="1825"/>
      <x:c r="J203" s="1825"/>
      <x:c r="K203" s="1825"/>
      <x:c r="L203" s="1825"/>
    </x:row>
    <x:row r="204" spans="1:12" ht="15.75" customHeight="1">
      <x:c r="A204" s="303"/>
      <x:c r="B204" s="304" t="s">
        <x:v>11</x:v>
      </x:c>
      <x:c r="C204" s="1825" t="s">
        <x:v>942</x:v>
      </x:c>
      <x:c r="D204" s="1825"/>
      <x:c r="E204" s="1825"/>
      <x:c r="F204" s="1825"/>
      <x:c r="G204" s="1825"/>
      <x:c r="H204" s="1825"/>
      <x:c r="I204" s="1825"/>
      <x:c r="J204" s="1825"/>
      <x:c r="K204" s="1825"/>
      <x:c r="L204" s="1825"/>
    </x:row>
    <x:row r="205" spans="1:12">
      <x:c r="A205" s="303"/>
      <x:c r="B205" s="304"/>
      <x:c r="C205" s="1825"/>
      <x:c r="D205" s="1825"/>
      <x:c r="E205" s="1825"/>
      <x:c r="F205" s="1825"/>
      <x:c r="G205" s="1825"/>
      <x:c r="H205" s="1825"/>
      <x:c r="I205" s="1825"/>
      <x:c r="J205" s="1825"/>
      <x:c r="K205" s="1825"/>
      <x:c r="L205" s="1825"/>
    </x:row>
    <x:row r="206" spans="1:12">
      <x:c r="A206" s="303"/>
      <x:c r="B206" s="304"/>
      <x:c r="C206" s="1825"/>
      <x:c r="D206" s="1825"/>
      <x:c r="E206" s="1825"/>
      <x:c r="F206" s="1825"/>
      <x:c r="G206" s="1825"/>
      <x:c r="H206" s="1825"/>
      <x:c r="I206" s="1825"/>
      <x:c r="J206" s="1825"/>
      <x:c r="K206" s="1825"/>
      <x:c r="L206" s="1825"/>
    </x:row>
    <x:row r="207" spans="1:12">
      <x:c r="A207" s="303"/>
      <x:c r="B207" s="304"/>
      <x:c r="C207" s="1825"/>
      <x:c r="D207" s="1825"/>
      <x:c r="E207" s="1825"/>
      <x:c r="F207" s="1825"/>
      <x:c r="G207" s="1825"/>
      <x:c r="H207" s="1825"/>
      <x:c r="I207" s="1825"/>
      <x:c r="J207" s="1825"/>
      <x:c r="K207" s="1825"/>
      <x:c r="L207" s="1825"/>
    </x:row>
    <x:row r="208" spans="1:12" ht="15.75" customHeight="1">
      <x:c r="A208" s="303"/>
      <x:c r="B208" s="304" t="s">
        <x:v>14</x:v>
      </x:c>
      <x:c r="C208" s="1825" t="s">
        <x:v>941</x:v>
      </x:c>
      <x:c r="D208" s="1825"/>
      <x:c r="E208" s="1825"/>
      <x:c r="F208" s="1825"/>
      <x:c r="G208" s="1825"/>
      <x:c r="H208" s="1825"/>
      <x:c r="I208" s="1825"/>
      <x:c r="J208" s="1825"/>
      <x:c r="K208" s="1825"/>
      <x:c r="L208" s="1825"/>
    </x:row>
    <x:row r="209" spans="1:12" ht="15.75" customHeight="1">
      <x:c r="C209" s="1825"/>
      <x:c r="D209" s="1825"/>
      <x:c r="E209" s="1825"/>
      <x:c r="F209" s="1825"/>
      <x:c r="G209" s="1825"/>
      <x:c r="H209" s="1825"/>
      <x:c r="I209" s="1825"/>
      <x:c r="J209" s="1825"/>
      <x:c r="K209" s="1825"/>
      <x:c r="L209" s="1825"/>
    </x:row>
    <x:row r="210" spans="1:12" ht="15.75" customHeight="1">
      <x:c r="A210" s="303"/>
      <x:c r="B210" s="304" t="s">
        <x:v>136</x:v>
      </x:c>
      <x:c r="C210" s="1825" t="s">
        <x:v>940</x:v>
      </x:c>
      <x:c r="D210" s="1825"/>
      <x:c r="E210" s="1825"/>
      <x:c r="F210" s="1825"/>
      <x:c r="G210" s="1825"/>
      <x:c r="H210" s="1825"/>
      <x:c r="I210" s="1825"/>
      <x:c r="J210" s="1825"/>
      <x:c r="K210" s="1825"/>
      <x:c r="L210" s="1825"/>
    </x:row>
    <x:row r="211" spans="1:12" ht="15.75" customHeight="1">
      <x:c r="C211" s="1825"/>
      <x:c r="D211" s="1825"/>
      <x:c r="E211" s="1825"/>
      <x:c r="F211" s="1825"/>
      <x:c r="G211" s="1825"/>
      <x:c r="H211" s="1825"/>
      <x:c r="I211" s="1825"/>
      <x:c r="J211" s="1825"/>
      <x:c r="K211" s="1825"/>
      <x:c r="L211" s="1825"/>
    </x:row>
    <x:row r="212" spans="1:12">
      <x:c r="A212" s="303"/>
      <x:c r="B212" s="304" t="s">
        <x:v>137</x:v>
      </x:c>
      <x:c r="C212" s="1825" t="s">
        <x:v>1616</x:v>
      </x:c>
      <x:c r="D212" s="1825"/>
      <x:c r="E212" s="1825"/>
      <x:c r="F212" s="1825"/>
      <x:c r="G212" s="1825"/>
      <x:c r="H212" s="1825"/>
      <x:c r="I212" s="1825"/>
      <x:c r="J212" s="1825"/>
      <x:c r="K212" s="1825"/>
      <x:c r="L212" s="1825"/>
    </x:row>
  </x:sheetData>
  <x:mergeCells count="32">
    <x:mergeCell ref="C197:L203"/>
    <x:mergeCell ref="C204:L207"/>
    <x:mergeCell ref="C208:L209"/>
    <x:mergeCell ref="C210:L211"/>
    <x:mergeCell ref="C212:L212"/>
    <x:mergeCell ref="C194:L196"/>
    <x:mergeCell ref="J112:L112"/>
    <x:mergeCell ref="N112:R112"/>
    <x:mergeCell ref="D113:H113"/>
    <x:mergeCell ref="J113:L113"/>
    <x:mergeCell ref="N113:R113"/>
    <x:mergeCell ref="J147:L147"/>
    <x:mergeCell ref="N147:R147"/>
    <x:mergeCell ref="D148:H148"/>
    <x:mergeCell ref="J148:L148"/>
    <x:mergeCell ref="N148:R148"/>
    <x:mergeCell ref="B184:L185"/>
    <x:mergeCell ref="B189:L190"/>
    <x:mergeCell ref="D43:H43"/>
    <x:mergeCell ref="J43:L43"/>
    <x:mergeCell ref="N43:R43"/>
    <x:mergeCell ref="D78:H78"/>
    <x:mergeCell ref="J78:L78"/>
    <x:mergeCell ref="N78:R78"/>
    <x:mergeCell ref="A1:S1"/>
    <x:mergeCell ref="A2:S2"/>
    <x:mergeCell ref="A3:S3"/>
    <x:mergeCell ref="D8:H8"/>
    <x:mergeCell ref="J8:L8"/>
    <x:mergeCell ref="N8:R8"/>
    <x:mergeCell ref="J7:L7"/>
    <x:mergeCell ref="N7:R7"/>
  </x:mergeCells>
  <x:printOptions horizontalCentered="1"/>
  <x:pageMargins left="0.2" right="0.2" top="0.5" bottom="0.5" header="0.3" footer="0.3"/>
  <x:pageSetup scale="46" fitToHeight="0" orientation="landscape" r:id="rId1"/>
  <x:rowBreaks count="2" manualBreakCount="2">
    <x:brk id="76" max="18" man="1"/>
    <x:brk id="146" max="18"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ED93493-2E34-470D-9049-94635F222589}" mc:Ignorable="x14ac xr xr2 xr3">
  <x:sheetPr>
    <x:pageSetUpPr fitToPage="1"/>
  </x:sheetPr>
  <x:dimension ref="A1:Q318"/>
  <x:sheetViews>
    <x:sheetView zoomScale="80" zoomScaleNormal="80" zoomScaleSheetLayoutView="80" workbookViewId="0">
      <x:pane xSplit="1" ySplit="6" topLeftCell="B7" activePane="bottomRight" state="frozen"/>
      <x:selection activeCell="C390" sqref="C390"/>
      <x:selection pane="topRight" activeCell="C390" sqref="C390"/>
      <x:selection pane="bottomLeft" activeCell="C390" sqref="C390"/>
      <x:selection pane="bottomRight" activeCell="C390" sqref="C390"/>
    </x:sheetView>
  </x:sheetViews>
  <x:sheetFormatPr defaultColWidth="9.140625" defaultRowHeight="12.75"/>
  <x:cols>
    <x:col min="1" max="1" width="3.7109375" style="340" customWidth="1"/>
    <x:col min="2" max="2" width="11.42578125" style="342" customWidth="1"/>
    <x:col min="3" max="3" width="63.28515625" style="340" customWidth="1"/>
    <x:col min="4" max="4" width="0.5703125" style="340" customWidth="1"/>
    <x:col min="5" max="9" width="23.28515625" style="340" customWidth="1"/>
    <x:col min="10" max="10" width="85.7109375" style="340" customWidth="1"/>
    <x:col min="11" max="11" width="2.7109375" style="340" customWidth="1"/>
    <x:col min="12" max="16384" width="9.140625" style="340"/>
  </x:cols>
  <x:sheetData>
    <x:row r="1" spans="1:17" s="1547" customFormat="1" ht="18">
      <x:c r="A1" s="1827" t="s">
        <x:v>1397</x:v>
      </x:c>
      <x:c r="B1" s="1827"/>
      <x:c r="C1" s="1827"/>
      <x:c r="D1" s="1827">
        <x:v/>
      </x:c>
      <x:c r="E1" s="1827"/>
      <x:c r="F1" s="1827"/>
      <x:c r="G1" s="1827"/>
      <x:c r="H1" s="1827"/>
      <x:c r="I1" s="1827"/>
      <x:c r="J1" s="1827"/>
      <x:c r="K1" s="1827"/>
    </x:row>
    <x:row r="2" spans="1:17" s="1548" customFormat="1" ht="15.75">
      <x:c r="A2" s="1828" t="s">
        <x:v>845</x:v>
      </x:c>
      <x:c r="B2" s="1828"/>
      <x:c r="C2" s="1828"/>
      <x:c r="D2" s="1828">
        <x:v/>
      </x:c>
      <x:c r="E2" s="1828"/>
      <x:c r="F2" s="1828"/>
      <x:c r="G2" s="1828"/>
      <x:c r="H2" s="1828"/>
      <x:c r="I2" s="1828"/>
      <x:c r="J2" s="1828"/>
      <x:c r="K2" s="1828"/>
    </x:row>
    <x:row r="3" spans="1:17" s="1548" customFormat="1" ht="15.75">
      <x:c r="A3" s="1829" t="s">
        <x:v>1224</x:v>
      </x:c>
      <x:c r="B3" s="1829"/>
      <x:c r="C3" s="1829"/>
      <x:c r="D3" s="1829">
        <x:v/>
      </x:c>
      <x:c r="E3" s="1829"/>
      <x:c r="F3" s="1829"/>
      <x:c r="G3" s="1829"/>
      <x:c r="H3" s="1829"/>
      <x:c r="I3" s="1829"/>
      <x:c r="J3" s="1829"/>
      <x:c r="K3" s="1829"/>
    </x:row>
    <x:row r="4" spans="1:17">
      <x:c r="B4" s="341"/>
    </x:row>
    <x:row r="5" spans="1:17">
      <x:c r="I5" s="343"/>
    </x:row>
    <x:row r="6" spans="1:17">
      <x:c r="B6" s="1831" t="s">
        <x:v>1870</x:v>
      </x:c>
      <x:c r="C6" s="1831"/>
      <x:c r="D6" s="1831">
        <x:v/>
      </x:c>
      <x:c r="E6" s="1831"/>
      <x:c r="F6" s="1831"/>
      <x:c r="G6" s="1831"/>
      <x:c r="H6" s="1831"/>
      <x:c r="I6" s="1831"/>
      <x:c r="J6" s="1831"/>
    </x:row>
    <x:row r="7" spans="1:17">
      <x:c r="F7" s="344" t="s">
        <x:v>1225</x:v>
      </x:c>
      <x:c r="G7" s="345" t="s">
        <x:v>238</x:v>
      </x:c>
      <x:c r="H7" s="345"/>
    </x:row>
    <x:row r="8" spans="1:17">
      <x:c r="F8" s="344" t="s">
        <x:v>1226</x:v>
      </x:c>
      <x:c r="G8" s="345" t="s">
        <x:v>208</x:v>
      </x:c>
      <x:c r="H8" s="345" t="s">
        <x:v>239</x:v>
      </x:c>
      <x:c r="I8" s="345" t="s">
        <x:v>240</x:v>
      </x:c>
    </x:row>
    <x:row r="9" spans="1:17">
      <x:c r="B9" s="346" t="s">
        <x:v>539</x:v>
      </x:c>
      <x:c r="C9" s="346" t="s">
        <x:v>875</x:v>
      </x:c>
      <x:c r="E9" s="347" t="s">
        <x:v>44</x:v>
      </x:c>
      <x:c r="F9" s="347" t="s">
        <x:v>1227</x:v>
      </x:c>
      <x:c r="G9" s="348" t="s">
        <x:v>241</x:v>
      </x:c>
      <x:c r="H9" s="348" t="s">
        <x:v>241</x:v>
      </x:c>
      <x:c r="I9" s="348" t="s">
        <x:v>241</x:v>
      </x:c>
    </x:row>
    <x:row r="10" spans="1:17" ht="5.0999999999999996" customHeight="1"/>
    <x:row r="11" spans="1:17">
      <x:c r="B11" s="342">
        <x:v>1</x:v>
      </x:c>
      <x:c r="C11" s="349" t="s">
        <x:v>243</x:v>
      </x:c>
      <x:c r="E11" s="350">
        <x:f>F11+G11+H11+I11</x:f>
        <x:v>17870091.13134772</x:v>
      </x:c>
      <x:c r="F11" s="350">
        <x:f>F74</x:f>
        <x:v>0</x:v>
      </x:c>
      <x:c r="G11" s="350">
        <x:f>G74</x:f>
        <x:v>0</x:v>
      </x:c>
      <x:c r="H11" s="350">
        <x:f>H74</x:f>
        <x:v>17450429.962357879</x:v>
      </x:c>
      <x:c r="I11" s="350">
        <x:f>I74</x:f>
        <x:v>419661.16898984025</x:v>
      </x:c>
    </x:row>
    <x:row r="12" spans="1:17">
      <x:c r="B12" s="342">
        <x:f>B11+1</x:f>
        <x:v>2</x:v>
      </x:c>
      <x:c r="C12" s="349" t="s">
        <x:v>876</x:v>
      </x:c>
      <x:c r="E12" s="350">
        <x:f>F12+G12+H12+I12</x:f>
        <x:v>0</x:v>
      </x:c>
      <x:c r="F12" s="350">
        <x:v>0</x:v>
      </x:c>
      <x:c r="G12" s="350">
        <x:v>0</x:v>
      </x:c>
      <x:c r="H12" s="350">
        <x:v>0</x:v>
      </x:c>
      <x:c r="I12" s="350">
        <x:v>0</x:v>
      </x:c>
      <x:c r="N12" s="351"/>
      <x:c r="O12" s="351"/>
      <x:c r="P12" s="351"/>
      <x:c r="Q12" s="351"/>
    </x:row>
    <x:row r="13" spans="1:17">
      <x:c r="B13" s="342">
        <x:f>B12+1</x:f>
        <x:v>3</x:v>
      </x:c>
      <x:c r="C13" s="349" t="s">
        <x:v>877</x:v>
      </x:c>
      <x:c r="E13" s="350">
        <x:f>F13+G13+H13+I13</x:f>
        <x:v>-223798977.40907994</x:v>
      </x:c>
      <x:c r="F13" s="350">
        <x:f>F144</x:f>
        <x:v>0</x:v>
      </x:c>
      <x:c r="G13" s="350">
        <x:f>G144</x:f>
        <x:v>0</x:v>
      </x:c>
      <x:c r="H13" s="350">
        <x:f>H144</x:f>
        <x:v>-223798977.40907994</x:v>
      </x:c>
      <x:c r="I13" s="350">
        <x:f>I144</x:f>
        <x:v>0</x:v>
      </x:c>
      <x:c r="N13" s="351"/>
      <x:c r="O13" s="351"/>
      <x:c r="P13" s="351"/>
      <x:c r="Q13" s="351"/>
    </x:row>
    <x:row r="14" spans="1:17">
      <x:c r="B14" s="342">
        <x:f>B13+1</x:f>
        <x:v>4</x:v>
      </x:c>
      <x:c r="C14" s="349" t="s">
        <x:v>242</x:v>
      </x:c>
      <x:c r="E14" s="350">
        <x:f>F14+G14+H14+I14</x:f>
        <x:v>-959714.62289511994</x:v>
      </x:c>
      <x:c r="F14" s="350">
        <x:f>F215</x:f>
        <x:v>0</x:v>
      </x:c>
      <x:c r="G14" s="350">
        <x:f>G215</x:f>
        <x:v>0</x:v>
      </x:c>
      <x:c r="H14" s="350">
        <x:f>H215</x:f>
        <x:v>-633127.27171635698</x:v>
      </x:c>
      <x:c r="I14" s="350">
        <x:f>I215</x:f>
        <x:v>-326587.35117876291</x:v>
      </x:c>
      <x:c r="N14" s="351"/>
      <x:c r="O14" s="351"/>
      <x:c r="P14" s="351"/>
      <x:c r="Q14" s="351"/>
    </x:row>
    <x:row r="15" spans="1:17">
      <x:c r="B15" s="342">
        <x:f>B14+1</x:f>
        <x:v>5</x:v>
      </x:c>
      <x:c r="C15" s="349" t="s">
        <x:v>253</x:v>
      </x:c>
      <x:c r="E15" s="350">
        <x:f>F15+G15+H15+I15</x:f>
        <x:v>0</x:v>
      </x:c>
      <x:c r="F15" s="350">
        <x:f>F288</x:f>
        <x:v>0</x:v>
      </x:c>
      <x:c r="G15" s="350">
        <x:f>G288</x:f>
        <x:v>0</x:v>
      </x:c>
      <x:c r="H15" s="350">
        <x:f>H288</x:f>
        <x:v>0</x:v>
      </x:c>
      <x:c r="I15" s="350">
        <x:f>I288</x:f>
        <x:v>0</x:v>
      </x:c>
      <x:c r="N15" s="351"/>
      <x:c r="O15" s="351"/>
      <x:c r="P15" s="351"/>
      <x:c r="Q15" s="351"/>
    </x:row>
    <x:row r="16" spans="1:17" ht="5.0999999999999996" customHeight="1">
      <x:c r="E16" s="352"/>
      <x:c r="F16" s="352"/>
      <x:c r="G16" s="352"/>
      <x:c r="H16" s="352"/>
      <x:c r="I16" s="352"/>
    </x:row>
    <x:row r="17" spans="2:10">
      <x:c r="B17" s="342">
        <x:f>B16+6</x:f>
        <x:v>6</x:v>
      </x:c>
      <x:c r="C17" s="353" t="s">
        <x:v>878</x:v>
      </x:c>
      <x:c r="E17" s="350">
        <x:f>E11+E12+E13+E14+E15</x:f>
        <x:v>-206888600.90062734</x:v>
      </x:c>
      <x:c r="F17" s="350">
        <x:f>F11+F12+F13+F14+F15</x:f>
        <x:v>0</x:v>
      </x:c>
      <x:c r="G17" s="350">
        <x:f>G11+G12+G13+G14+G15</x:f>
        <x:v>0</x:v>
      </x:c>
      <x:c r="H17" s="350">
        <x:f>H11+H12+H13+H14+H15</x:f>
        <x:v>-206981674.71843842</x:v>
      </x:c>
      <x:c r="I17" s="350">
        <x:f>I11+I12+I13+I14+I15</x:f>
        <x:v>93073.817811077344</x:v>
      </x:c>
      <x:c r="J17" s="354"/>
    </x:row>
    <x:row r="18" spans="2:10">
      <x:c r="C18" s="342"/>
      <x:c r="F18" s="351"/>
      <x:c r="G18" s="351"/>
      <x:c r="H18" s="351"/>
      <x:c r="I18" s="355"/>
    </x:row>
    <x:row r="19" spans="2:10">
      <x:c r="C19" s="342"/>
      <x:c r="F19" s="351"/>
      <x:c r="G19" s="351"/>
      <x:c r="H19" s="351"/>
      <x:c r="I19" s="355"/>
    </x:row>
    <x:row r="20" spans="2:10">
      <x:c r="B20" s="356" t="s">
        <x:v>539</x:v>
      </x:c>
      <x:c r="C20" s="356" t="s">
        <x:v>1228</x:v>
      </x:c>
      <x:c r="D20" s="96">
        <x:v/>
      </x:c>
      <x:c r="E20" s="347" t="s">
        <x:v>44</x:v>
      </x:c>
      <x:c r="F20" s="96"/>
      <x:c r="G20" s="96"/>
      <x:c r="H20" s="96"/>
      <x:c r="I20" s="357"/>
    </x:row>
    <x:row r="21" spans="2:10">
      <x:c r="B21" s="96"/>
      <x:c r="C21" s="96"/>
      <x:c r="D21" s="96">
        <x:v/>
      </x:c>
      <x:c r="E21" s="96"/>
      <x:c r="F21" s="96"/>
      <x:c r="G21" s="96"/>
      <x:c r="H21" s="96"/>
      <x:c r="I21" s="357"/>
    </x:row>
    <x:row r="22" spans="2:10">
      <x:c r="B22" s="358">
        <x:f>B17+1</x:f>
        <x:v>7</x:v>
      </x:c>
      <x:c r="C22" s="340" t="s">
        <x:v>1229</x:v>
      </x:c>
      <x:c r="E22" s="1419">
        <x:v>-607893.87123392243</x:v>
      </x:c>
      <x:c r="I22" s="360"/>
    </x:row>
    <x:row r="23" spans="2:10">
      <x:c r="B23" s="340"/>
    </x:row>
    <x:row r="24" spans="2:10" ht="12.75" customHeight="1">
      <x:c r="B24" s="1833" t="s">
        <x:v>1518</x:v>
      </x:c>
      <x:c r="C24" s="1833"/>
      <x:c r="D24" s="1833">
        <x:v/>
      </x:c>
      <x:c r="E24" s="1833"/>
      <x:c r="F24" s="1833"/>
      <x:c r="G24" s="1833"/>
      <x:c r="H24" s="1833"/>
      <x:c r="I24" s="1833"/>
      <x:c r="J24" s="1833"/>
    </x:row>
    <x:row r="25" spans="2:10">
      <x:c r="B25" s="1833"/>
      <x:c r="C25" s="1833"/>
      <x:c r="D25" s="1833">
        <x:v/>
      </x:c>
      <x:c r="E25" s="1833"/>
      <x:c r="F25" s="1833"/>
      <x:c r="G25" s="1833"/>
      <x:c r="H25" s="1833"/>
      <x:c r="I25" s="1833"/>
      <x:c r="J25" s="1833"/>
    </x:row>
    <x:row r="26" spans="2:10" ht="3" customHeight="1">
      <x:c r="B26" s="1833"/>
      <x:c r="C26" s="1833"/>
      <x:c r="D26" s="1833">
        <x:v/>
      </x:c>
      <x:c r="E26" s="1833"/>
      <x:c r="F26" s="1833"/>
      <x:c r="G26" s="1833"/>
      <x:c r="H26" s="1833"/>
      <x:c r="I26" s="1833"/>
      <x:c r="J26" s="1833"/>
    </x:row>
    <x:row r="27" spans="2:10">
      <x:c r="B27" s="96"/>
      <x:c r="C27" s="96"/>
      <x:c r="D27" s="96">
        <x:v/>
      </x:c>
      <x:c r="E27" s="96"/>
      <x:c r="F27" s="96"/>
      <x:c r="G27" s="96"/>
      <x:c r="H27" s="96"/>
      <x:c r="I27" s="357"/>
    </x:row>
    <x:row r="29" spans="2:10" ht="15" customHeight="1">
      <x:c r="B29" s="1833" t="s">
        <x:v>1230</x:v>
      </x:c>
      <x:c r="C29" s="1833"/>
      <x:c r="D29" s="1833">
        <x:v/>
      </x:c>
      <x:c r="E29" s="1833"/>
      <x:c r="F29" s="1833"/>
      <x:c r="G29" s="1833"/>
      <x:c r="H29" s="1833"/>
      <x:c r="I29" s="1833"/>
      <x:c r="J29" s="1833"/>
    </x:row>
    <x:row r="30" spans="2:10" ht="6" customHeight="1">
      <x:c r="B30" s="1833"/>
      <x:c r="C30" s="1833"/>
      <x:c r="D30" s="1833">
        <x:v/>
      </x:c>
      <x:c r="E30" s="1833"/>
      <x:c r="F30" s="1833"/>
      <x:c r="G30" s="1833"/>
      <x:c r="H30" s="1833"/>
      <x:c r="I30" s="1833"/>
      <x:c r="J30" s="1833"/>
    </x:row>
    <x:row r="31" spans="2:10">
      <x:c r="I31" s="343"/>
    </x:row>
    <x:row r="32" spans="2:10">
      <x:c r="B32" s="344" t="s">
        <x:v>164</x:v>
      </x:c>
      <x:c r="C32" s="344"/>
      <x:c r="D32" s="344">
        <x:v/>
      </x:c>
      <x:c r="E32" s="344" t="s">
        <x:v>165</x:v>
      </x:c>
      <x:c r="F32" s="344" t="s">
        <x:v>1053</x:v>
      </x:c>
      <x:c r="G32" s="344" t="s">
        <x:v>1191</x:v>
      </x:c>
      <x:c r="H32" s="344" t="s">
        <x:v>1192</x:v>
      </x:c>
      <x:c r="I32" s="344" t="s">
        <x:v>1193</x:v>
      </x:c>
      <x:c r="J32" s="344" t="s">
        <x:v>1194</x:v>
      </x:c>
    </x:row>
    <x:row r="33" spans="2:10">
      <x:c r="B33" s="353"/>
      <x:c r="C33" s="96"/>
      <x:c r="D33" s="96">
        <x:v/>
      </x:c>
      <x:c r="E33" s="344"/>
      <x:c r="F33" s="344" t="s">
        <x:v>1225</x:v>
      </x:c>
      <x:c r="G33" s="344" t="s">
        <x:v>238</x:v>
      </x:c>
      <x:c r="H33" s="344"/>
      <x:c r="I33" s="344"/>
      <x:c r="J33" s="558"/>
    </x:row>
    <x:row r="34" spans="2:10">
      <x:c r="B34" s="361"/>
      <x:c r="C34" s="96"/>
      <x:c r="D34" s="96">
        <x:v/>
      </x:c>
      <x:c r="E34" s="344"/>
      <x:c r="F34" s="344" t="s">
        <x:v>1226</x:v>
      </x:c>
      <x:c r="G34" s="344" t="s">
        <x:v>208</x:v>
      </x:c>
      <x:c r="H34" s="344" t="s">
        <x:v>239</x:v>
      </x:c>
      <x:c r="I34" s="344" t="s">
        <x:v>240</x:v>
      </x:c>
      <x:c r="J34" s="558"/>
    </x:row>
    <x:row r="35" spans="2:10">
      <x:c r="B35" s="353" t="s">
        <x:v>879</x:v>
      </x:c>
      <x:c r="C35" s="96"/>
      <x:c r="D35" s="96">
        <x:v/>
      </x:c>
      <x:c r="E35" s="344" t="s">
        <x:v>44</x:v>
      </x:c>
      <x:c r="F35" s="347" t="s">
        <x:v>1227</x:v>
      </x:c>
      <x:c r="G35" s="344" t="s">
        <x:v>241</x:v>
      </x:c>
      <x:c r="H35" s="344" t="s">
        <x:v>241</x:v>
      </x:c>
      <x:c r="I35" s="344" t="s">
        <x:v>241</x:v>
      </x:c>
      <x:c r="J35" s="344" t="s">
        <x:v>245</x:v>
      </x:c>
    </x:row>
    <x:row r="36" spans="2:10" s="1553" customFormat="1" ht="25.5">
      <x:c r="B36" s="1554" t="s">
        <x:v>1705</x:v>
      </x:c>
      <x:c r="C36" s="514"/>
      <x:c r="D36" s="514">
        <x:v/>
      </x:c>
      <x:c r="E36" s="517">
        <x:f>F36+G36+H36+I36</x:f>
        <x:v>876724</x:v>
      </x:c>
      <x:c r="F36" s="517">
        <x:v>0</x:v>
      </x:c>
      <x:c r="G36" s="517">
        <x:v>0</x:v>
      </x:c>
      <x:c r="H36" s="517">
        <x:v>0</x:v>
      </x:c>
      <x:c r="I36" s="517">
        <x:v>876724</x:v>
      </x:c>
      <x:c r="J36" s="1555" t="s">
        <x:v>1726</x:v>
      </x:c>
    </x:row>
    <x:row r="37" spans="2:10" s="1553" customFormat="1" ht="25.5">
      <x:c r="B37" s="1554" t="s">
        <x:v>1841</x:v>
      </x:c>
      <x:c r="C37" s="514"/>
      <x:c r="D37" s="516">
        <x:v/>
      </x:c>
      <x:c r="E37" s="517">
        <x:f t="shared" ref="E37:E60" si="0">F37+G37+H37+I37</x:f>
        <x:v>958055</x:v>
      </x:c>
      <x:c r="F37" s="517">
        <x:v>0</x:v>
      </x:c>
      <x:c r="G37" s="517">
        <x:v>0</x:v>
      </x:c>
      <x:c r="H37" s="517">
        <x:v>889462</x:v>
      </x:c>
      <x:c r="I37" s="517">
        <x:v>68593</x:v>
      </x:c>
      <x:c r="J37" s="1555" t="s">
        <x:v>1726</x:v>
      </x:c>
    </x:row>
    <x:row r="38" spans="2:10" s="1553" customFormat="1" ht="25.5">
      <x:c r="B38" s="1554" t="s">
        <x:v>1669</x:v>
      </x:c>
      <x:c r="C38" s="514"/>
      <x:c r="D38" s="516">
        <x:v/>
      </x:c>
      <x:c r="E38" s="517">
        <x:f t="shared" si="0"/>
        <x:v>1888682</x:v>
      </x:c>
      <x:c r="F38" s="517">
        <x:v>0</x:v>
      </x:c>
      <x:c r="G38" s="517">
        <x:v>0</x:v>
      </x:c>
      <x:c r="H38" s="517">
        <x:v>0</x:v>
      </x:c>
      <x:c r="I38" s="517">
        <x:v>1888682</x:v>
      </x:c>
      <x:c r="J38" s="1555" t="s">
        <x:v>1726</x:v>
      </x:c>
    </x:row>
    <x:row r="39" spans="2:10" s="1553" customFormat="1">
      <x:c r="B39" s="1554" t="s">
        <x:v>1706</x:v>
      </x:c>
      <x:c r="C39" s="514"/>
      <x:c r="D39" s="516">
        <x:v/>
      </x:c>
      <x:c r="E39" s="517">
        <x:f t="shared" si="0"/>
        <x:v>171057</x:v>
      </x:c>
      <x:c r="F39" s="517">
        <x:v>171057</x:v>
      </x:c>
      <x:c r="G39" s="517">
        <x:v>0</x:v>
      </x:c>
      <x:c r="H39" s="517">
        <x:v>0</x:v>
      </x:c>
      <x:c r="I39" s="517">
        <x:v>0</x:v>
      </x:c>
      <x:c r="J39" s="1555" t="s">
        <x:v>1727</x:v>
      </x:c>
    </x:row>
    <x:row r="40" spans="2:10" s="1553" customFormat="1">
      <x:c r="B40" s="1554" t="s">
        <x:v>1707</x:v>
      </x:c>
      <x:c r="C40" s="514"/>
      <x:c r="D40" s="516">
        <x:v/>
      </x:c>
      <x:c r="E40" s="517">
        <x:f t="shared" si="0"/>
        <x:v>0</x:v>
      </x:c>
      <x:c r="F40" s="517">
        <x:v>0</x:v>
      </x:c>
      <x:c r="G40" s="517">
        <x:v>0</x:v>
      </x:c>
      <x:c r="H40" s="517">
        <x:v>0</x:v>
      </x:c>
      <x:c r="I40" s="517">
        <x:v>0</x:v>
      </x:c>
      <x:c r="J40" s="1555" t="s">
        <x:v>1727</x:v>
      </x:c>
    </x:row>
    <x:row r="41" spans="2:10" s="1553" customFormat="1" ht="25.5">
      <x:c r="B41" s="1554" t="s">
        <x:v>1708</x:v>
      </x:c>
      <x:c r="C41" s="514"/>
      <x:c r="D41" s="516">
        <x:v/>
      </x:c>
      <x:c r="E41" s="517">
        <x:f t="shared" si="0"/>
        <x:v>1141308</x:v>
      </x:c>
      <x:c r="F41" s="517">
        <x:v>0</x:v>
      </x:c>
      <x:c r="G41" s="517">
        <x:v>0</x:v>
      </x:c>
      <x:c r="H41" s="517">
        <x:v>0</x:v>
      </x:c>
      <x:c r="I41" s="517">
        <x:v>1141308</x:v>
      </x:c>
      <x:c r="J41" s="1421" t="s">
        <x:v>1726</x:v>
      </x:c>
    </x:row>
    <x:row r="42" spans="2:10" s="1553" customFormat="1">
      <x:c r="B42" s="1554" t="s">
        <x:v>1709</x:v>
      </x:c>
      <x:c r="C42" s="514"/>
      <x:c r="D42" s="516">
        <x:v/>
      </x:c>
      <x:c r="E42" s="517">
        <x:f t="shared" si="0"/>
        <x:v>727743</x:v>
      </x:c>
      <x:c r="F42" s="517">
        <x:v>727743</x:v>
      </x:c>
      <x:c r="G42" s="517">
        <x:v>0</x:v>
      </x:c>
      <x:c r="H42" s="517">
        <x:v>0</x:v>
      </x:c>
      <x:c r="I42" s="517">
        <x:v>0</x:v>
      </x:c>
      <x:c r="J42" s="1421" t="s">
        <x:v>1727</x:v>
      </x:c>
    </x:row>
    <x:row r="43" spans="2:10" s="1553" customFormat="1" ht="25.5">
      <x:c r="B43" s="1554" t="s">
        <x:v>1710</x:v>
      </x:c>
      <x:c r="C43" s="514"/>
      <x:c r="D43" s="516">
        <x:v/>
      </x:c>
      <x:c r="E43" s="517">
        <x:f t="shared" si="0"/>
        <x:v>-542569</x:v>
      </x:c>
      <x:c r="F43" s="517">
        <x:v>0</x:v>
      </x:c>
      <x:c r="G43" s="517">
        <x:v>0</x:v>
      </x:c>
      <x:c r="H43" s="517">
        <x:v>0</x:v>
      </x:c>
      <x:c r="I43" s="517">
        <x:v>-542569</x:v>
      </x:c>
      <x:c r="J43" s="1555" t="s">
        <x:v>1726</x:v>
      </x:c>
    </x:row>
    <x:row r="44" spans="2:10" s="1553" customFormat="1" ht="25.5">
      <x:c r="B44" s="1554" t="s">
        <x:v>1358</x:v>
      </x:c>
      <x:c r="C44" s="514"/>
      <x:c r="D44" s="516">
        <x:v/>
      </x:c>
      <x:c r="E44" s="517">
        <x:f t="shared" si="0"/>
        <x:v>28110</x:v>
      </x:c>
      <x:c r="F44" s="517">
        <x:v>0</x:v>
      </x:c>
      <x:c r="G44" s="517">
        <x:v>0</x:v>
      </x:c>
      <x:c r="H44" s="517">
        <x:v>0</x:v>
      </x:c>
      <x:c r="I44" s="517">
        <x:v>28110</x:v>
      </x:c>
      <x:c r="J44" s="1555" t="s">
        <x:v>1726</x:v>
      </x:c>
    </x:row>
    <x:row r="45" spans="2:10" s="1553" customFormat="1">
      <x:c r="B45" s="1554" t="s">
        <x:v>1711</x:v>
      </x:c>
      <x:c r="C45" s="514"/>
      <x:c r="D45" s="516">
        <x:v/>
      </x:c>
      <x:c r="E45" s="517">
        <x:f t="shared" si="0"/>
        <x:v>377519</x:v>
      </x:c>
      <x:c r="F45" s="517">
        <x:v>377519</x:v>
      </x:c>
      <x:c r="G45" s="517">
        <x:v>0</x:v>
      </x:c>
      <x:c r="H45" s="517">
        <x:v>0</x:v>
      </x:c>
      <x:c r="I45" s="517">
        <x:v>0</x:v>
      </x:c>
      <x:c r="J45" s="1421" t="s">
        <x:v>1727</x:v>
      </x:c>
    </x:row>
    <x:row r="46" spans="2:10" s="1553" customFormat="1" ht="25.5">
      <x:c r="B46" s="1554" t="s">
        <x:v>1712</x:v>
      </x:c>
      <x:c r="C46" s="514"/>
      <x:c r="D46" s="516">
        <x:v/>
      </x:c>
      <x:c r="E46" s="517">
        <x:f t="shared" si="0"/>
        <x:v>1454719</x:v>
      </x:c>
      <x:c r="F46" s="517">
        <x:v>0</x:v>
      </x:c>
      <x:c r="G46" s="517">
        <x:v>0</x:v>
      </x:c>
      <x:c r="H46" s="517">
        <x:v>0</x:v>
      </x:c>
      <x:c r="I46" s="517">
        <x:v>1454719</x:v>
      </x:c>
      <x:c r="J46" s="1421" t="s">
        <x:v>1726</x:v>
      </x:c>
    </x:row>
    <x:row r="47" spans="2:10" s="1553" customFormat="1">
      <x:c r="B47" s="1554" t="s">
        <x:v>1713</x:v>
      </x:c>
      <x:c r="C47" s="514"/>
      <x:c r="D47" s="516">
        <x:v/>
      </x:c>
      <x:c r="E47" s="517">
        <x:f t="shared" si="0"/>
        <x:v>14245089</x:v>
      </x:c>
      <x:c r="F47" s="517">
        <x:v>14245089</x:v>
      </x:c>
      <x:c r="G47" s="517">
        <x:v>0</x:v>
      </x:c>
      <x:c r="H47" s="517">
        <x:v>0</x:v>
      </x:c>
      <x:c r="I47" s="517">
        <x:v>0</x:v>
      </x:c>
      <x:c r="J47" s="1555" t="s">
        <x:v>1727</x:v>
      </x:c>
    </x:row>
    <x:row r="48" spans="2:10" s="1553" customFormat="1">
      <x:c r="B48" s="1554" t="s">
        <x:v>1714</x:v>
      </x:c>
      <x:c r="C48" s="514"/>
      <x:c r="D48" s="516">
        <x:v/>
      </x:c>
      <x:c r="E48" s="517">
        <x:f t="shared" si="0"/>
        <x:v>1673455</x:v>
      </x:c>
      <x:c r="F48" s="517">
        <x:v>1673455</x:v>
      </x:c>
      <x:c r="G48" s="517">
        <x:v>0</x:v>
      </x:c>
      <x:c r="H48" s="517">
        <x:v>0</x:v>
      </x:c>
      <x:c r="I48" s="517">
        <x:v>0</x:v>
      </x:c>
      <x:c r="J48" s="1421" t="s">
        <x:v>1727</x:v>
      </x:c>
    </x:row>
    <x:row r="49" spans="2:10" s="1553" customFormat="1" ht="25.5">
      <x:c r="B49" s="1554" t="s">
        <x:v>1715</x:v>
      </x:c>
      <x:c r="C49" s="514"/>
      <x:c r="D49" s="516">
        <x:v/>
      </x:c>
      <x:c r="E49" s="517">
        <x:f t="shared" si="0"/>
        <x:v>-270117</x:v>
      </x:c>
      <x:c r="F49" s="517">
        <x:v>0</x:v>
      </x:c>
      <x:c r="G49" s="517">
        <x:v>0</x:v>
      </x:c>
      <x:c r="H49" s="517">
        <x:v>0</x:v>
      </x:c>
      <x:c r="I49" s="517">
        <x:v>-270117</x:v>
      </x:c>
      <x:c r="J49" s="1421" t="s">
        <x:v>1726</x:v>
      </x:c>
    </x:row>
    <x:row r="50" spans="2:10" s="1553" customFormat="1">
      <x:c r="B50" s="1554" t="s">
        <x:v>1716</x:v>
      </x:c>
      <x:c r="C50" s="514"/>
      <x:c r="D50" s="516">
        <x:v/>
      </x:c>
      <x:c r="E50" s="517">
        <x:f t="shared" si="0"/>
        <x:v>3817189</x:v>
      </x:c>
      <x:c r="F50" s="517">
        <x:v>3817189</x:v>
      </x:c>
      <x:c r="G50" s="517">
        <x:v>0</x:v>
      </x:c>
      <x:c r="H50" s="517">
        <x:v>0</x:v>
      </x:c>
      <x:c r="I50" s="517">
        <x:v>0</x:v>
      </x:c>
      <x:c r="J50" s="1555" t="s">
        <x:v>1727</x:v>
      </x:c>
    </x:row>
    <x:row r="51" spans="2:10" s="1553" customFormat="1" ht="25.5">
      <x:c r="B51" s="1554" t="s">
        <x:v>1717</x:v>
      </x:c>
      <x:c r="C51" s="514"/>
      <x:c r="D51" s="516">
        <x:v/>
      </x:c>
      <x:c r="E51" s="517">
        <x:f t="shared" si="0"/>
        <x:v>443467</x:v>
      </x:c>
      <x:c r="F51" s="517">
        <x:v>0</x:v>
      </x:c>
      <x:c r="G51" s="517">
        <x:v>0</x:v>
      </x:c>
      <x:c r="H51" s="517">
        <x:v>443467</x:v>
      </x:c>
      <x:c r="I51" s="517">
        <x:v>0</x:v>
      </x:c>
      <x:c r="J51" s="1421" t="s">
        <x:v>1726</x:v>
      </x:c>
    </x:row>
    <x:row r="52" spans="2:10" s="1553" customFormat="1">
      <x:c r="B52" s="1554" t="s">
        <x:v>1718</x:v>
      </x:c>
      <x:c r="C52" s="514"/>
      <x:c r="D52" s="516">
        <x:v/>
      </x:c>
      <x:c r="E52" s="517">
        <x:f t="shared" si="0"/>
        <x:v>49214</x:v>
      </x:c>
      <x:c r="F52" s="517">
        <x:v>49214</x:v>
      </x:c>
      <x:c r="G52" s="517">
        <x:v>0</x:v>
      </x:c>
      <x:c r="H52" s="517">
        <x:v>0</x:v>
      </x:c>
      <x:c r="I52" s="517">
        <x:v>0</x:v>
      </x:c>
      <x:c r="J52" s="1421" t="s">
        <x:v>1727</x:v>
      </x:c>
    </x:row>
    <x:row r="53" spans="2:10" s="1553" customFormat="1">
      <x:c r="B53" s="1554" t="s">
        <x:v>1720</x:v>
      </x:c>
      <x:c r="C53" s="514"/>
      <x:c r="D53" s="516">
        <x:v/>
      </x:c>
      <x:c r="E53" s="517">
        <x:f t="shared" si="0"/>
        <x:v>13524346</x:v>
      </x:c>
      <x:c r="F53" s="517">
        <x:v>13524346</x:v>
      </x:c>
      <x:c r="G53" s="517">
        <x:v>0</x:v>
      </x:c>
      <x:c r="H53" s="517">
        <x:v>0</x:v>
      </x:c>
      <x:c r="I53" s="517">
        <x:v>0</x:v>
      </x:c>
      <x:c r="J53" s="1421" t="s">
        <x:v>1727</x:v>
      </x:c>
    </x:row>
    <x:row r="54" spans="2:10" s="1553" customFormat="1">
      <x:c r="B54" s="1554" t="s">
        <x:v>1721</x:v>
      </x:c>
      <x:c r="C54" s="514"/>
      <x:c r="D54" s="516">
        <x:v/>
      </x:c>
      <x:c r="E54" s="517">
        <x:f t="shared" si="0"/>
        <x:v>0</x:v>
      </x:c>
      <x:c r="F54" s="517">
        <x:v>0</x:v>
      </x:c>
      <x:c r="G54" s="517">
        <x:v>0</x:v>
      </x:c>
      <x:c r="H54" s="517">
        <x:v>0</x:v>
      </x:c>
      <x:c r="I54" s="517">
        <x:v>0</x:v>
      </x:c>
      <x:c r="J54" s="1421" t="s">
        <x:v>1727</x:v>
      </x:c>
    </x:row>
    <x:row r="55" spans="2:10" s="1553" customFormat="1">
      <x:c r="B55" s="1554" t="s">
        <x:v>1722</x:v>
      </x:c>
      <x:c r="C55" s="514"/>
      <x:c r="D55" s="516">
        <x:v/>
      </x:c>
      <x:c r="E55" s="517">
        <x:f t="shared" si="0"/>
        <x:v>-2305</x:v>
      </x:c>
      <x:c r="F55" s="517">
        <x:v>-2305</x:v>
      </x:c>
      <x:c r="G55" s="517">
        <x:v>0</x:v>
      </x:c>
      <x:c r="H55" s="517">
        <x:v>0</x:v>
      </x:c>
      <x:c r="I55" s="517">
        <x:v>0</x:v>
      </x:c>
      <x:c r="J55" s="1421" t="s">
        <x:v>1727</x:v>
      </x:c>
    </x:row>
    <x:row r="56" spans="2:10" s="1553" customFormat="1">
      <x:c r="B56" s="1554" t="s">
        <x:v>1723</x:v>
      </x:c>
      <x:c r="C56" s="514"/>
      <x:c r="D56" s="516">
        <x:v/>
      </x:c>
      <x:c r="E56" s="517">
        <x:f t="shared" si="0"/>
        <x:v>253613</x:v>
      </x:c>
      <x:c r="F56" s="517">
        <x:v>253613</x:v>
      </x:c>
      <x:c r="G56" s="517">
        <x:v>0</x:v>
      </x:c>
      <x:c r="H56" s="517">
        <x:v>0</x:v>
      </x:c>
      <x:c r="I56" s="517">
        <x:v>0</x:v>
      </x:c>
      <x:c r="J56" s="1421" t="s">
        <x:v>1727</x:v>
      </x:c>
    </x:row>
    <x:row r="57" spans="2:10" s="1553" customFormat="1" ht="25.5">
      <x:c r="B57" s="1554" t="s">
        <x:v>1724</x:v>
      </x:c>
      <x:c r="C57" s="514"/>
      <x:c r="D57" s="516">
        <x:v/>
      </x:c>
      <x:c r="E57" s="517">
        <x:f t="shared" si="0"/>
        <x:v>52061148</x:v>
      </x:c>
      <x:c r="F57" s="517">
        <x:v>7839061</x:v>
      </x:c>
      <x:c r="G57" s="517">
        <x:v>0</x:v>
      </x:c>
      <x:c r="H57" s="517">
        <x:v>44222087</x:v>
      </x:c>
      <x:c r="I57" s="517">
        <x:v>0</x:v>
      </x:c>
      <x:c r="J57" s="1421" t="s">
        <x:v>1728</x:v>
      </x:c>
    </x:row>
    <x:row r="58" spans="2:10" s="1553" customFormat="1" ht="51">
      <x:c r="B58" s="1554" t="s">
        <x:v>1725</x:v>
      </x:c>
      <x:c r="C58" s="514"/>
      <x:c r="D58" s="516">
        <x:v/>
      </x:c>
      <x:c r="E58" s="517">
        <x:f t="shared" si="0"/>
        <x:v>523137</x:v>
      </x:c>
      <x:c r="F58" s="517">
        <x:v>0</x:v>
      </x:c>
      <x:c r="G58" s="517">
        <x:v>0</x:v>
      </x:c>
      <x:c r="H58" s="517">
        <x:v>523137</x:v>
      </x:c>
      <x:c r="I58" s="517">
        <x:v>0</x:v>
      </x:c>
      <x:c r="J58" s="1555" t="s">
        <x:v>1742</x:v>
      </x:c>
    </x:row>
    <x:row r="59" spans="2:10" s="1553" customFormat="1">
      <x:c r="B59" s="1554" t="s">
        <x:v>1855</x:v>
      </x:c>
      <x:c r="C59" s="514"/>
      <x:c r="D59" s="516">
        <x:v/>
      </x:c>
      <x:c r="E59" s="517">
        <x:f t="shared" si="0"/>
        <x:v>23801</x:v>
      </x:c>
      <x:c r="F59" s="517">
        <x:v>23801</x:v>
      </x:c>
      <x:c r="G59" s="517">
        <x:v>0</x:v>
      </x:c>
      <x:c r="H59" s="517">
        <x:v>0</x:v>
      </x:c>
      <x:c r="I59" s="517">
        <x:v>0</x:v>
      </x:c>
      <x:c r="J59" s="1555" t="s">
        <x:v>1727</x:v>
      </x:c>
    </x:row>
    <x:row r="60" spans="2:10" s="1553" customFormat="1" ht="27" customHeight="1">
      <x:c r="B60" s="1556" t="s">
        <x:v>1856</x:v>
      </x:c>
      <x:c r="C60" s="514"/>
      <x:c r="D60" s="516">
        <x:v/>
      </x:c>
      <x:c r="E60" s="517">
        <x:f t="shared" si="0"/>
        <x:v>38730438</x:v>
      </x:c>
      <x:c r="F60" s="517">
        <x:v>38730438</x:v>
      </x:c>
      <x:c r="G60" s="517">
        <x:v>0</x:v>
      </x:c>
      <x:c r="H60" s="517">
        <x:v>0</x:v>
      </x:c>
      <x:c r="I60" s="517">
        <x:v>0</x:v>
      </x:c>
      <x:c r="J60" s="1421" t="s">
        <x:v>1875</x:v>
      </x:c>
    </x:row>
    <x:row r="61" spans="2:10">
      <x:c r="B61" s="365" t="s">
        <x:v>880</x:v>
      </x:c>
      <x:c r="C61" s="366"/>
      <x:c r="D61" s="367">
        <x:v/>
      </x:c>
      <x:c r="E61" s="368">
        <x:f>SUM(E36:E60)</x:f>
        <x:v>132153823</x:v>
      </x:c>
      <x:c r="F61" s="368">
        <x:f>SUM(F36:F60)</x:f>
        <x:v>81430220</x:v>
      </x:c>
      <x:c r="G61" s="368">
        <x:f>SUM(G36:G60)</x:f>
        <x:v>0</x:v>
      </x:c>
      <x:c r="H61" s="368">
        <x:f>SUM(H36:H60)</x:f>
        <x:v>46078153</x:v>
      </x:c>
      <x:c r="I61" s="368">
        <x:f>SUM(I36:I60)</x:f>
        <x:v>4645450</x:v>
      </x:c>
      <x:c r="J61" s="560"/>
    </x:row>
    <x:row r="62" spans="2:10">
      <x:c r="B62" s="369"/>
      <x:c r="C62" s="367"/>
      <x:c r="D62" s="367">
        <x:v/>
      </x:c>
      <x:c r="E62" s="368"/>
      <x:c r="F62" s="368"/>
      <x:c r="G62" s="368"/>
      <x:c r="H62" s="368"/>
      <x:c r="I62" s="368"/>
      <x:c r="J62" s="560"/>
    </x:row>
    <x:row r="63" spans="2:10">
      <x:c r="B63" s="370" t="s">
        <x:v>1644</x:v>
      </x:c>
      <x:c r="C63" s="371"/>
      <x:c r="D63" s="371">
        <x:v/>
      </x:c>
      <x:c r="E63" s="515">
        <x:f t="shared" ref="E63:E66" si="1">F63+G63+H63+I63</x:f>
        <x:v>-523137</x:v>
      </x:c>
      <x:c r="F63" s="363">
        <x:f>-F58</x:f>
        <x:v>0</x:v>
      </x:c>
      <x:c r="G63" s="363">
        <x:f>-G58</x:f>
        <x:v>0</x:v>
      </x:c>
      <x:c r="H63" s="363">
        <x:f>-H58</x:f>
        <x:v>-523137</x:v>
      </x:c>
      <x:c r="I63" s="363">
        <x:f>-I58</x:f>
        <x:v>0</x:v>
      </x:c>
      <x:c r="J63" s="373"/>
    </x:row>
    <x:row r="64" spans="2:10">
      <x:c r="B64" s="370" t="s">
        <x:v>1641</x:v>
      </x:c>
      <x:c r="C64" s="371"/>
      <x:c r="D64" s="371">
        <x:v/>
      </x:c>
      <x:c r="E64" s="515">
        <x:f t="shared" si="1"/>
        <x:v>0</x:v>
      </x:c>
      <x:c r="F64" s="363"/>
      <x:c r="G64" s="363"/>
      <x:c r="H64" s="363"/>
      <x:c r="I64" s="363"/>
      <x:c r="J64" s="373"/>
    </x:row>
    <x:row r="65" spans="2:10">
      <x:c r="B65" s="370" t="s">
        <x:v>1642</x:v>
      </x:c>
      <x:c r="C65" s="371"/>
      <x:c r="D65" s="371">
        <x:v/>
      </x:c>
      <x:c r="E65" s="515">
        <x:f t="shared" si="1"/>
        <x:v>-38730438</x:v>
      </x:c>
      <x:c r="F65" s="363">
        <x:f>-F60</x:f>
        <x:v>-38730438</x:v>
      </x:c>
      <x:c r="G65" s="1420">
        <x:f t="shared" ref="G65:I65" si="2">-G60</x:f>
        <x:v>0</x:v>
      </x:c>
      <x:c r="H65" s="1420">
        <x:f t="shared" si="2"/>
        <x:v>0</x:v>
      </x:c>
      <x:c r="I65" s="1420">
        <x:f t="shared" si="2"/>
        <x:v>0</x:v>
      </x:c>
      <x:c r="J65" s="373"/>
    </x:row>
    <x:row r="66" spans="2:10">
      <x:c r="B66" s="370" t="s">
        <x:v>1643</x:v>
      </x:c>
      <x:c r="C66" s="371"/>
      <x:c r="D66" s="371">
        <x:v/>
      </x:c>
      <x:c r="E66" s="515">
        <x:f t="shared" si="1"/>
        <x:v>-1141308</x:v>
      </x:c>
      <x:c r="F66" s="363">
        <x:f>-F41</x:f>
        <x:v>0</x:v>
      </x:c>
      <x:c r="G66" s="1420">
        <x:f t="shared" ref="G66:I66" si="3">-G41</x:f>
        <x:v>0</x:v>
      </x:c>
      <x:c r="H66" s="1420">
        <x:f t="shared" si="3"/>
        <x:v>0</x:v>
      </x:c>
      <x:c r="I66" s="1420">
        <x:f t="shared" si="3"/>
        <x:v>-1141308</x:v>
      </x:c>
      <x:c r="J66" s="373"/>
    </x:row>
    <x:row r="67" spans="2:10" ht="5.0999999999999996" customHeight="1">
      <x:c r="B67" s="365"/>
      <x:c r="C67" s="366"/>
      <x:c r="D67" s="367">
        <x:v/>
      </x:c>
      <x:c r="E67" s="368"/>
      <x:c r="F67" s="368"/>
      <x:c r="G67" s="368"/>
      <x:c r="H67" s="368"/>
      <x:c r="I67" s="368"/>
      <x:c r="J67" s="560"/>
    </x:row>
    <x:row r="68" spans="2:10">
      <x:c r="B68" s="369" t="s">
        <x:v>881</x:v>
      </x:c>
      <x:c r="C68" s="367"/>
      <x:c r="D68" s="367">
        <x:v/>
      </x:c>
      <x:c r="E68" s="368">
        <x:f>SUM(E63:E67)+E61</x:f>
        <x:v>91758940</x:v>
      </x:c>
      <x:c r="F68" s="368">
        <x:f>SUM(F63:F67)+F61</x:f>
        <x:v>42699782</x:v>
      </x:c>
      <x:c r="G68" s="368">
        <x:f>SUM(G63:G67)+G61</x:f>
        <x:v>0</x:v>
      </x:c>
      <x:c r="H68" s="368">
        <x:f>SUM(H63:H67)+H61</x:f>
        <x:v>45555016</x:v>
      </x:c>
      <x:c r="I68" s="368">
        <x:f>SUM(I63:I67)+I61</x:f>
        <x:v>3504142</x:v>
      </x:c>
      <x:c r="J68" s="560"/>
    </x:row>
    <x:row r="69" spans="2:10">
      <x:c r="B69" s="369"/>
      <x:c r="C69" s="367"/>
      <x:c r="D69" s="367">
        <x:v/>
      </x:c>
      <x:c r="E69" s="368"/>
      <x:c r="F69" s="368"/>
      <x:c r="G69" s="368"/>
      <x:c r="H69" s="368"/>
      <x:c r="I69" s="368"/>
      <x:c r="J69" s="560"/>
    </x:row>
    <x:row r="70" spans="2:10">
      <x:c r="B70" s="374" t="s">
        <x:v>244</x:v>
      </x:c>
      <x:c r="C70" s="375"/>
      <x:c r="D70" s="376">
        <x:v/>
      </x:c>
      <x:c r="E70" s="377"/>
      <x:c r="F70" s="377"/>
      <x:c r="G70" s="377"/>
      <x:c r="H70" s="377"/>
      <x:c r="I70" s="378">
        <x:f>'ATT H-1A'!$H$24</x:f>
        <x:v>0.11976146200406269</x:v>
      </x:c>
      <x:c r="J70" s="379"/>
    </x:row>
    <x:row r="71" spans="2:10">
      <x:c r="B71" s="374" t="s">
        <x:v>217</x:v>
      </x:c>
      <x:c r="C71" s="375"/>
      <x:c r="D71" s="376">
        <x:v/>
      </x:c>
      <x:c r="E71" s="377"/>
      <x:c r="F71" s="377"/>
      <x:c r="G71" s="377"/>
      <x:c r="H71" s="378">
        <x:f>'ATT H-1A'!$H$45</x:f>
        <x:v>0.38306275564381054</x:v>
      </x:c>
      <x:c r="I71" s="377"/>
      <x:c r="J71" s="379"/>
    </x:row>
    <x:row r="72" spans="2:10">
      <x:c r="B72" s="374" t="s">
        <x:v>882</x:v>
      </x:c>
      <x:c r="C72" s="375"/>
      <x:c r="D72" s="376">
        <x:v/>
      </x:c>
      <x:c r="E72" s="377"/>
      <x:c r="F72" s="377"/>
      <x:c r="G72" s="378">
        <x:v>1</x:v>
      </x:c>
      <x:c r="H72" s="377"/>
      <x:c r="I72" s="377"/>
      <x:c r="J72" s="379"/>
    </x:row>
    <x:row r="73" spans="2:10">
      <x:c r="B73" s="374" t="s">
        <x:v>883</x:v>
      </x:c>
      <x:c r="C73" s="375"/>
      <x:c r="D73" s="376">
        <x:v/>
      </x:c>
      <x:c r="E73" s="377"/>
      <x:c r="F73" s="378">
        <x:v>0</x:v>
      </x:c>
      <x:c r="G73" s="377"/>
      <x:c r="H73" s="377"/>
      <x:c r="I73" s="377"/>
      <x:c r="J73" s="379"/>
    </x:row>
    <x:row r="74" spans="2:10">
      <x:c r="B74" s="380" t="s">
        <x:v>884</x:v>
      </x:c>
      <x:c r="C74" s="375"/>
      <x:c r="D74" s="376">
        <x:v/>
      </x:c>
      <x:c r="E74" s="377">
        <x:f>F74+G74+H74+I74</x:f>
        <x:v>17870091.13134772</x:v>
      </x:c>
      <x:c r="F74" s="377">
        <x:f>F73*F68</x:f>
        <x:v>0</x:v>
      </x:c>
      <x:c r="G74" s="377">
        <x:f>G68*G72</x:f>
        <x:v>0</x:v>
      </x:c>
      <x:c r="H74" s="377">
        <x:f>H68*H71</x:f>
        <x:v>17450429.962357879</x:v>
      </x:c>
      <x:c r="I74" s="377">
        <x:f>I70*I68</x:f>
        <x:v>419661.16898984025</x:v>
      </x:c>
      <x:c r="J74" s="379"/>
    </x:row>
    <x:row r="75" spans="2:10">
      <x:c r="B75" s="381"/>
      <x:c r="E75" s="351"/>
      <x:c r="F75" s="351"/>
      <x:c r="G75" s="351"/>
      <x:c r="H75" s="351"/>
      <x:c r="I75" s="351"/>
      <x:c r="J75" s="382"/>
    </x:row>
    <x:row r="76" spans="2:10">
      <x:c r="B76" s="353"/>
      <x:c r="E76" s="351"/>
      <x:c r="F76" s="351"/>
      <x:c r="G76" s="351"/>
      <x:c r="H76" s="351"/>
      <x:c r="I76" s="351"/>
      <x:c r="J76" s="382"/>
    </x:row>
    <x:row r="77" spans="2:10">
      <x:c r="B77" s="344" t="s">
        <x:v>164</x:v>
      </x:c>
      <x:c r="C77" s="344"/>
      <x:c r="D77" s="344">
        <x:v/>
      </x:c>
      <x:c r="E77" s="344" t="s">
        <x:v>165</x:v>
      </x:c>
      <x:c r="F77" s="344" t="s">
        <x:v>1053</x:v>
      </x:c>
      <x:c r="G77" s="344" t="s">
        <x:v>1191</x:v>
      </x:c>
      <x:c r="H77" s="344" t="s">
        <x:v>1192</x:v>
      </x:c>
      <x:c r="I77" s="344" t="s">
        <x:v>1193</x:v>
      </x:c>
      <x:c r="J77" s="344" t="s">
        <x:v>1194</x:v>
      </x:c>
    </x:row>
    <x:row r="78" spans="2:10">
      <x:c r="B78" s="353"/>
      <x:c r="C78" s="96"/>
      <x:c r="D78" s="96">
        <x:v/>
      </x:c>
      <x:c r="E78" s="344"/>
      <x:c r="F78" s="344" t="s">
        <x:v>1225</x:v>
      </x:c>
      <x:c r="G78" s="344" t="s">
        <x:v>238</x:v>
      </x:c>
      <x:c r="H78" s="344"/>
      <x:c r="I78" s="344"/>
      <x:c r="J78" s="558"/>
    </x:row>
    <x:row r="79" spans="2:10">
      <x:c r="B79" s="361"/>
      <x:c r="C79" s="96"/>
      <x:c r="D79" s="96">
        <x:v/>
      </x:c>
      <x:c r="E79" s="344"/>
      <x:c r="F79" s="344" t="s">
        <x:v>1226</x:v>
      </x:c>
      <x:c r="G79" s="344" t="s">
        <x:v>208</x:v>
      </x:c>
      <x:c r="H79" s="344" t="s">
        <x:v>239</x:v>
      </x:c>
      <x:c r="I79" s="344" t="s">
        <x:v>240</x:v>
      </x:c>
      <x:c r="J79" s="558"/>
    </x:row>
    <x:row r="80" spans="2:10">
      <x:c r="B80" s="353" t="s">
        <x:v>885</x:v>
      </x:c>
      <x:c r="C80" s="96"/>
      <x:c r="D80" s="96">
        <x:v/>
      </x:c>
      <x:c r="E80" s="344" t="s">
        <x:v>44</x:v>
      </x:c>
      <x:c r="F80" s="347" t="s">
        <x:v>1227</x:v>
      </x:c>
      <x:c r="G80" s="344" t="s">
        <x:v>241</x:v>
      </x:c>
      <x:c r="H80" s="344" t="s">
        <x:v>241</x:v>
      </x:c>
      <x:c r="I80" s="344" t="s">
        <x:v>241</x:v>
      </x:c>
      <x:c r="J80" s="344" t="s">
        <x:v>245</x:v>
      </x:c>
    </x:row>
    <x:row r="81" spans="2:10" s="1553" customFormat="1">
      <x:c r="B81" s="1549" t="s">
        <x:v>1878</x:v>
      </x:c>
      <x:c r="C81" s="1550"/>
      <x:c r="D81" s="1551">
        <x:v/>
      </x:c>
      <x:c r="E81" s="517">
        <x:f t="shared" ref="E81" si="4">F81+G81+H81+I81</x:f>
        <x:v>10937513</x:v>
      </x:c>
      <x:c r="F81" s="1552">
        <x:v>0</x:v>
      </x:c>
      <x:c r="G81" s="1552">
        <x:v>0</x:v>
      </x:c>
      <x:c r="H81" s="1552">
        <x:v>10937513</x:v>
      </x:c>
      <x:c r="I81" s="1552">
        <x:v>0</x:v>
      </x:c>
      <x:c r="J81" s="1421" t="s">
        <x:v>1879</x:v>
      </x:c>
    </x:row>
    <x:row r="82" spans="2:10">
      <x:c r="B82" s="362"/>
      <x:c r="C82" s="383"/>
      <x:c r="D82" s="385">
        <x:v/>
      </x:c>
      <x:c r="E82" s="363"/>
      <x:c r="F82" s="363"/>
      <x:c r="G82" s="363"/>
      <x:c r="H82" s="363"/>
      <x:c r="I82" s="363"/>
      <x:c r="J82" s="364"/>
    </x:row>
    <x:row r="83" spans="2:10">
      <x:c r="B83" s="362"/>
      <x:c r="C83" s="383"/>
      <x:c r="D83" s="385">
        <x:v/>
      </x:c>
      <x:c r="E83" s="363"/>
      <x:c r="F83" s="363"/>
      <x:c r="G83" s="363"/>
      <x:c r="H83" s="363"/>
      <x:c r="I83" s="363"/>
      <x:c r="J83" s="364"/>
    </x:row>
    <x:row r="84" spans="2:10">
      <x:c r="B84" s="362"/>
      <x:c r="C84" s="383"/>
      <x:c r="D84" s="385">
        <x:v/>
      </x:c>
      <x:c r="E84" s="363"/>
      <x:c r="F84" s="363"/>
      <x:c r="G84" s="363"/>
      <x:c r="H84" s="363"/>
      <x:c r="I84" s="363"/>
      <x:c r="J84" s="364"/>
    </x:row>
    <x:row r="85" spans="2:10">
      <x:c r="B85" s="362"/>
      <x:c r="C85" s="383"/>
      <x:c r="D85" s="385">
        <x:v/>
      </x:c>
      <x:c r="E85" s="363"/>
      <x:c r="F85" s="363"/>
      <x:c r="G85" s="363"/>
      <x:c r="H85" s="363"/>
      <x:c r="I85" s="363"/>
      <x:c r="J85" s="364"/>
    </x:row>
    <x:row r="86" spans="2:10">
      <x:c r="B86" s="362"/>
      <x:c r="C86" s="383"/>
      <x:c r="D86" s="385">
        <x:v/>
      </x:c>
      <x:c r="E86" s="363"/>
      <x:c r="F86" s="363"/>
      <x:c r="G86" s="363"/>
      <x:c r="H86" s="363"/>
      <x:c r="I86" s="363"/>
      <x:c r="J86" s="364"/>
    </x:row>
    <x:row r="87" spans="2:10">
      <x:c r="B87" s="362"/>
      <x:c r="C87" s="383"/>
      <x:c r="D87" s="384">
        <x:v/>
      </x:c>
      <x:c r="E87" s="386"/>
      <x:c r="F87" s="386"/>
      <x:c r="G87" s="386"/>
      <x:c r="H87" s="386"/>
      <x:c r="I87" s="386"/>
      <x:c r="J87" s="561"/>
    </x:row>
    <x:row r="88" spans="2:10">
      <x:c r="B88" s="369" t="s">
        <x:v>886</x:v>
      </x:c>
      <x:c r="C88" s="367"/>
      <x:c r="D88" s="367">
        <x:v/>
      </x:c>
      <x:c r="E88" s="368">
        <x:f>SUM(E81:E87)</x:f>
        <x:v>10937513</x:v>
      </x:c>
      <x:c r="F88" s="368">
        <x:f>SUM(F81:F87)</x:f>
        <x:v>0</x:v>
      </x:c>
      <x:c r="G88" s="368">
        <x:f>SUM(G81:G87)</x:f>
        <x:v>0</x:v>
      </x:c>
      <x:c r="H88" s="368">
        <x:f>SUM(H81:H87)</x:f>
        <x:v>10937513</x:v>
      </x:c>
      <x:c r="I88" s="368">
        <x:f>SUM(I81:I87)</x:f>
        <x:v>0</x:v>
      </x:c>
      <x:c r="J88" s="560"/>
    </x:row>
    <x:row r="89" spans="2:10">
      <x:c r="B89" s="369"/>
      <x:c r="C89" s="367"/>
      <x:c r="D89" s="367">
        <x:v/>
      </x:c>
      <x:c r="E89" s="368"/>
      <x:c r="F89" s="368"/>
      <x:c r="G89" s="368"/>
      <x:c r="H89" s="368"/>
      <x:c r="I89" s="368"/>
      <x:c r="J89" s="560"/>
    </x:row>
    <x:row r="90" spans="2:10">
      <x:c r="B90" s="387" t="s">
        <x:v>1644</x:v>
      </x:c>
      <x:c r="C90" s="388"/>
      <x:c r="D90" s="389">
        <x:v/>
      </x:c>
      <x:c r="E90" s="372"/>
      <x:c r="F90" s="363"/>
      <x:c r="G90" s="363"/>
      <x:c r="H90" s="363"/>
      <x:c r="I90" s="363"/>
      <x:c r="J90" s="373"/>
    </x:row>
    <x:row r="91" spans="2:10">
      <x:c r="B91" s="370" t="s">
        <x:v>1641</x:v>
      </x:c>
      <x:c r="C91" s="371"/>
      <x:c r="D91" s="389">
        <x:v/>
      </x:c>
      <x:c r="E91" s="372"/>
      <x:c r="F91" s="363"/>
      <x:c r="G91" s="363"/>
      <x:c r="H91" s="363"/>
      <x:c r="I91" s="363"/>
      <x:c r="J91" s="373"/>
    </x:row>
    <x:row r="92" spans="2:10">
      <x:c r="B92" s="370" t="s">
        <x:v>1642</x:v>
      </x:c>
      <x:c r="C92" s="371"/>
      <x:c r="D92" s="389">
        <x:v/>
      </x:c>
      <x:c r="E92" s="372"/>
      <x:c r="F92" s="363"/>
      <x:c r="G92" s="363"/>
      <x:c r="H92" s="363"/>
      <x:c r="I92" s="363"/>
      <x:c r="J92" s="373"/>
    </x:row>
    <x:row r="93" spans="2:10">
      <x:c r="B93" s="370" t="s">
        <x:v>1643</x:v>
      </x:c>
      <x:c r="C93" s="371"/>
      <x:c r="D93" s="389">
        <x:v/>
      </x:c>
      <x:c r="E93" s="372"/>
      <x:c r="F93" s="363"/>
      <x:c r="G93" s="363"/>
      <x:c r="H93" s="363"/>
      <x:c r="I93" s="363"/>
      <x:c r="J93" s="373"/>
    </x:row>
    <x:row r="94" spans="2:10" ht="5.0999999999999996" customHeight="1">
      <x:c r="B94" s="365"/>
      <x:c r="C94" s="366"/>
      <x:c r="D94" s="367">
        <x:v/>
      </x:c>
      <x:c r="E94" s="368"/>
      <x:c r="F94" s="368"/>
      <x:c r="G94" s="368"/>
      <x:c r="H94" s="368"/>
      <x:c r="I94" s="368"/>
      <x:c r="J94" s="560"/>
    </x:row>
    <x:row r="95" spans="2:10">
      <x:c r="B95" s="390" t="s">
        <x:v>887</x:v>
      </x:c>
      <x:c r="C95" s="391"/>
      <x:c r="D95" s="367">
        <x:v/>
      </x:c>
      <x:c r="E95" s="368">
        <x:f>SUM(E90:E94)+E88</x:f>
        <x:v>10937513</x:v>
      </x:c>
      <x:c r="F95" s="368">
        <x:f>SUM(F90:F94)+F88</x:f>
        <x:v>0</x:v>
      </x:c>
      <x:c r="G95" s="368">
        <x:f>SUM(G90:G94)+G88</x:f>
        <x:v>0</x:v>
      </x:c>
      <x:c r="H95" s="368">
        <x:f>SUM(H90:H94)+H88</x:f>
        <x:v>10937513</x:v>
      </x:c>
      <x:c r="I95" s="368">
        <x:f>SUM(I90:I94)+I88</x:f>
        <x:v>0</x:v>
      </x:c>
      <x:c r="J95" s="560"/>
    </x:row>
    <x:row r="96" spans="2:10">
      <x:c r="B96" s="392"/>
      <x:c r="C96" s="393"/>
      <x:c r="D96" s="393">
        <x:v/>
      </x:c>
      <x:c r="E96" s="377"/>
      <x:c r="F96" s="368"/>
      <x:c r="G96" s="368"/>
      <x:c r="H96" s="368"/>
      <x:c r="I96" s="368"/>
      <x:c r="J96" s="379"/>
    </x:row>
    <x:row r="97" spans="2:10">
      <x:c r="B97" s="394" t="s">
        <x:v>244</x:v>
      </x:c>
      <x:c r="C97" s="395"/>
      <x:c r="D97" s="376">
        <x:v/>
      </x:c>
      <x:c r="E97" s="377"/>
      <x:c r="F97" s="377"/>
      <x:c r="G97" s="377"/>
      <x:c r="H97" s="377"/>
      <x:c r="I97" s="378">
        <x:f>'ATT H-1A'!$H$24</x:f>
        <x:v>0.11976146200406269</x:v>
      </x:c>
      <x:c r="J97" s="379"/>
    </x:row>
    <x:row r="98" spans="2:10">
      <x:c r="B98" s="374" t="s">
        <x:v>217</x:v>
      </x:c>
      <x:c r="C98" s="375"/>
      <x:c r="D98" s="376">
        <x:v/>
      </x:c>
      <x:c r="E98" s="377"/>
      <x:c r="F98" s="377"/>
      <x:c r="G98" s="377"/>
      <x:c r="H98" s="378">
        <x:f>'ATT H-1A'!$H$45</x:f>
        <x:v>0.38306275564381054</x:v>
      </x:c>
      <x:c r="I98" s="377"/>
      <x:c r="J98" s="379"/>
    </x:row>
    <x:row r="99" spans="2:10">
      <x:c r="B99" s="374" t="s">
        <x:v>882</x:v>
      </x:c>
      <x:c r="C99" s="375"/>
      <x:c r="D99" s="376">
        <x:v/>
      </x:c>
      <x:c r="E99" s="377"/>
      <x:c r="F99" s="377"/>
      <x:c r="G99" s="378">
        <x:v>1</x:v>
      </x:c>
      <x:c r="H99" s="377"/>
      <x:c r="I99" s="377"/>
      <x:c r="J99" s="379"/>
    </x:row>
    <x:row r="100" spans="2:10">
      <x:c r="B100" s="374" t="s">
        <x:v>883</x:v>
      </x:c>
      <x:c r="C100" s="375"/>
      <x:c r="D100" s="376">
        <x:v/>
      </x:c>
      <x:c r="E100" s="377"/>
      <x:c r="F100" s="378">
        <x:v>0</x:v>
      </x:c>
      <x:c r="G100" s="377"/>
      <x:c r="H100" s="377"/>
      <x:c r="I100" s="377"/>
      <x:c r="J100" s="379"/>
    </x:row>
    <x:row r="101" spans="2:10">
      <x:c r="B101" s="380" t="s">
        <x:v>884</x:v>
      </x:c>
      <x:c r="C101" s="375"/>
      <x:c r="D101" s="376">
        <x:v/>
      </x:c>
      <x:c r="E101" s="377">
        <x:f>F101+G101+H101+I101</x:f>
        <x:v>4189753.8696700013</x:v>
      </x:c>
      <x:c r="F101" s="377">
        <x:f>F100*F95</x:f>
        <x:v>0</x:v>
      </x:c>
      <x:c r="G101" s="377">
        <x:f>G95*G99</x:f>
        <x:v>0</x:v>
      </x:c>
      <x:c r="H101" s="377">
        <x:f>H95*H98</x:f>
        <x:v>4189753.8696700013</x:v>
      </x:c>
      <x:c r="I101" s="377">
        <x:f>I97*I95</x:f>
        <x:v>0</x:v>
      </x:c>
      <x:c r="J101" s="379"/>
    </x:row>
    <x:row r="102" spans="2:10">
      <x:c r="B102" s="381"/>
      <x:c r="E102" s="351"/>
      <x:c r="F102" s="351"/>
      <x:c r="G102" s="351"/>
      <x:c r="H102" s="351"/>
      <x:c r="I102" s="351"/>
      <x:c r="J102" s="382"/>
    </x:row>
    <x:row r="103" spans="2:10">
      <x:c r="B103" s="381"/>
      <x:c r="E103" s="351"/>
      <x:c r="F103" s="351"/>
      <x:c r="G103" s="351"/>
      <x:c r="H103" s="351"/>
      <x:c r="I103" s="351"/>
      <x:c r="J103" s="382"/>
    </x:row>
    <x:row r="104" spans="2:10">
      <x:c r="B104" s="344" t="s">
        <x:v>164</x:v>
      </x:c>
      <x:c r="C104" s="344"/>
      <x:c r="D104" s="344">
        <x:v/>
      </x:c>
      <x:c r="E104" s="344" t="s">
        <x:v>165</x:v>
      </x:c>
      <x:c r="F104" s="344" t="s">
        <x:v>1053</x:v>
      </x:c>
      <x:c r="G104" s="344" t="s">
        <x:v>1191</x:v>
      </x:c>
      <x:c r="H104" s="344" t="s">
        <x:v>1192</x:v>
      </x:c>
      <x:c r="I104" s="344" t="s">
        <x:v>1193</x:v>
      </x:c>
      <x:c r="J104" s="344" t="s">
        <x:v>1194</x:v>
      </x:c>
    </x:row>
    <x:row r="105" spans="2:10">
      <x:c r="B105" s="353"/>
      <x:c r="C105" s="96"/>
      <x:c r="D105" s="96">
        <x:v/>
      </x:c>
      <x:c r="E105" s="344"/>
      <x:c r="F105" s="344" t="s">
        <x:v>1225</x:v>
      </x:c>
      <x:c r="G105" s="344" t="s">
        <x:v>238</x:v>
      </x:c>
      <x:c r="H105" s="344"/>
      <x:c r="I105" s="344"/>
      <x:c r="J105" s="558"/>
    </x:row>
    <x:row r="106" spans="2:10">
      <x:c r="B106" s="396"/>
      <x:c r="C106" s="96"/>
      <x:c r="D106" s="96">
        <x:v/>
      </x:c>
      <x:c r="E106" s="344"/>
      <x:c r="F106" s="344" t="s">
        <x:v>1226</x:v>
      </x:c>
      <x:c r="G106" s="344" t="s">
        <x:v>208</x:v>
      </x:c>
      <x:c r="H106" s="344" t="s">
        <x:v>239</x:v>
      </x:c>
      <x:c r="I106" s="344" t="s">
        <x:v>240</x:v>
      </x:c>
      <x:c r="J106" s="558"/>
    </x:row>
    <x:row r="107" spans="2:10">
      <x:c r="B107" s="353" t="s">
        <x:v>1231</x:v>
      </x:c>
      <x:c r="E107" s="344" t="s">
        <x:v>44</x:v>
      </x:c>
      <x:c r="F107" s="347" t="s">
        <x:v>1227</x:v>
      </x:c>
      <x:c r="G107" s="344" t="s">
        <x:v>241</x:v>
      </x:c>
      <x:c r="H107" s="344" t="s">
        <x:v>241</x:v>
      </x:c>
      <x:c r="I107" s="344" t="s">
        <x:v>241</x:v>
      </x:c>
      <x:c r="J107" s="344" t="s">
        <x:v>245</x:v>
      </x:c>
    </x:row>
    <x:row r="108" spans="2:10">
      <x:c r="B108" s="376" t="s">
        <x:v>879</x:v>
      </x:c>
      <x:c r="C108" s="376"/>
      <x:c r="D108" s="376">
        <x:v/>
      </x:c>
      <x:c r="E108" s="368">
        <x:f>SUM(F108:I108)</x:f>
        <x:v>132153823</x:v>
      </x:c>
      <x:c r="F108" s="377">
        <x:f>F61</x:f>
        <x:v>81430220</x:v>
      </x:c>
      <x:c r="G108" s="377">
        <x:f>G61</x:f>
        <x:v>0</x:v>
      </x:c>
      <x:c r="H108" s="377">
        <x:f>H61</x:f>
        <x:v>46078153</x:v>
      </x:c>
      <x:c r="I108" s="377">
        <x:f>I61</x:f>
        <x:v>4645450</x:v>
      </x:c>
      <x:c r="J108" s="379"/>
    </x:row>
    <x:row r="109" spans="2:10">
      <x:c r="B109" s="376" t="s">
        <x:v>885</x:v>
      </x:c>
      <x:c r="C109" s="376"/>
      <x:c r="D109" s="376">
        <x:v/>
      </x:c>
      <x:c r="E109" s="368">
        <x:f>SUM(F109:I109)</x:f>
        <x:v>10937513</x:v>
      </x:c>
      <x:c r="F109" s="377">
        <x:f>F88</x:f>
        <x:v>0</x:v>
      </x:c>
      <x:c r="G109" s="377">
        <x:f>G88</x:f>
        <x:v>0</x:v>
      </x:c>
      <x:c r="H109" s="377">
        <x:f>H88</x:f>
        <x:v>10937513</x:v>
      </x:c>
      <x:c r="I109" s="377">
        <x:f>I88</x:f>
        <x:v>0</x:v>
      </x:c>
      <x:c r="J109" s="379"/>
    </x:row>
    <x:row r="110" spans="2:10">
      <x:c r="B110" s="397" t="s">
        <x:v>888</x:v>
      </x:c>
      <x:c r="C110" s="376"/>
      <x:c r="D110" s="376">
        <x:v/>
      </x:c>
      <x:c r="E110" s="377">
        <x:f>E108+E109</x:f>
        <x:v>143091336</x:v>
      </x:c>
      <x:c r="F110" s="377">
        <x:f>F108+F109</x:f>
        <x:v>81430220</x:v>
      </x:c>
      <x:c r="G110" s="377">
        <x:f>G108+G109</x:f>
        <x:v>0</x:v>
      </x:c>
      <x:c r="H110" s="377">
        <x:f>H108+H109</x:f>
        <x:v>57015666</x:v>
      </x:c>
      <x:c r="I110" s="377">
        <x:f>I108+I109</x:f>
        <x:v>4645450</x:v>
      </x:c>
      <x:c r="J110" s="379"/>
    </x:row>
    <x:row r="111" spans="2:10">
      <x:c r="B111" s="381"/>
      <x:c r="E111" s="351"/>
      <x:c r="F111" s="351"/>
      <x:c r="G111" s="351"/>
      <x:c r="H111" s="351"/>
      <x:c r="I111" s="351"/>
      <x:c r="J111" s="382"/>
    </x:row>
    <x:row r="112" spans="2:10">
      <x:c r="B112" s="381"/>
      <x:c r="E112" s="351"/>
      <x:c r="F112" s="351"/>
      <x:c r="G112" s="351"/>
      <x:c r="H112" s="351"/>
      <x:c r="I112" s="351"/>
      <x:c r="J112" s="382"/>
    </x:row>
    <x:row r="113" spans="2:10" s="96" customFormat="1" ht="12.75" customHeight="1">
      <x:c r="B113" s="1423" t="s">
        <x:v>246</x:v>
      </x:c>
      <x:c r="C113" s="1423"/>
      <x:c r="D113" s="1422">
        <x:v/>
      </x:c>
      <x:c r="E113" s="1424"/>
      <x:c r="F113" s="1422"/>
      <x:c r="G113" s="1424"/>
      <x:c r="H113" s="1425"/>
      <x:c r="I113" s="1426"/>
      <x:c r="J113" s="562"/>
    </x:row>
    <x:row r="114" spans="2:10" s="96" customFormat="1" ht="15.75" customHeight="1">
      <x:c r="B114" s="1832" t="s">
        <x:v>1232</x:v>
      </x:c>
      <x:c r="C114" s="1832"/>
      <x:c r="D114" s="1832">
        <x:v/>
      </x:c>
      <x:c r="E114" s="1832"/>
      <x:c r="F114" s="1832"/>
      <x:c r="G114" s="1832"/>
      <x:c r="H114" s="1832"/>
      <x:c r="I114" s="1832"/>
      <x:c r="J114" s="563"/>
    </x:row>
    <x:row r="115" spans="2:10" s="96" customFormat="1">
      <x:c r="B115" s="1427" t="s">
        <x:v>247</x:v>
      </x:c>
      <x:c r="C115" s="1427"/>
      <x:c r="D115" s="1422">
        <x:v/>
      </x:c>
      <x:c r="E115" s="1422"/>
      <x:c r="F115" s="1422"/>
      <x:c r="G115" s="1422"/>
      <x:c r="H115" s="1426"/>
      <x:c r="I115" s="1426"/>
      <x:c r="J115" s="562"/>
    </x:row>
    <x:row r="116" spans="2:10" s="96" customFormat="1">
      <x:c r="B116" s="1427" t="s">
        <x:v>248</x:v>
      </x:c>
      <x:c r="C116" s="1427"/>
      <x:c r="D116" s="1422">
        <x:v/>
      </x:c>
      <x:c r="E116" s="1422"/>
      <x:c r="F116" s="1422"/>
      <x:c r="G116" s="1422"/>
      <x:c r="H116" s="1426"/>
      <x:c r="I116" s="1426"/>
      <x:c r="J116" s="563"/>
    </x:row>
    <x:row r="117" spans="2:10" s="96" customFormat="1">
      <x:c r="B117" s="1427" t="s">
        <x:v>249</x:v>
      </x:c>
      <x:c r="C117" s="1427"/>
      <x:c r="D117" s="1422">
        <x:v/>
      </x:c>
      <x:c r="E117" s="1422"/>
      <x:c r="F117" s="1422"/>
      <x:c r="G117" s="1422"/>
      <x:c r="H117" s="1426"/>
      <x:c r="I117" s="1426"/>
      <x:c r="J117" s="562"/>
    </x:row>
    <x:row r="118" spans="2:10" s="96" customFormat="1" ht="15.75" customHeight="1">
      <x:c r="B118" s="1832" t="s">
        <x:v>889</x:v>
      </x:c>
      <x:c r="C118" s="1832"/>
      <x:c r="D118" s="1832">
        <x:v/>
      </x:c>
      <x:c r="E118" s="1832"/>
      <x:c r="F118" s="1832"/>
      <x:c r="G118" s="1832"/>
      <x:c r="H118" s="1832"/>
      <x:c r="I118" s="1832"/>
      <x:c r="J118" s="558"/>
    </x:row>
    <x:row r="119" spans="2:10" s="96" customFormat="1" ht="15.75" customHeight="1">
      <x:c r="B119" s="1832"/>
      <x:c r="C119" s="1832"/>
      <x:c r="D119" s="1832">
        <x:v/>
      </x:c>
      <x:c r="E119" s="1832"/>
      <x:c r="F119" s="1832"/>
      <x:c r="G119" s="1832"/>
      <x:c r="H119" s="1832"/>
      <x:c r="I119" s="1832"/>
      <x:c r="J119" s="558"/>
    </x:row>
    <x:row r="120" spans="2:10" s="96" customFormat="1">
      <x:c r="B120" s="1427" t="s">
        <x:v>890</x:v>
      </x:c>
      <x:c r="C120" s="1427"/>
      <x:c r="D120" s="1422">
        <x:v/>
      </x:c>
      <x:c r="E120" s="1422"/>
      <x:c r="F120" s="1422"/>
      <x:c r="G120" s="1422"/>
      <x:c r="H120" s="1426"/>
      <x:c r="I120" s="1426"/>
      <x:c r="J120" s="562"/>
    </x:row>
    <x:row r="121" spans="2:10">
      <x:c r="C121" s="381"/>
      <x:c r="E121" s="354"/>
      <x:c r="F121" s="354"/>
      <x:c r="H121" s="398"/>
      <x:c r="I121" s="399"/>
      <x:c r="J121" s="382"/>
    </x:row>
    <x:row r="122" spans="2:10">
      <x:c r="B122" s="381"/>
      <x:c r="C122" s="400"/>
      <x:c r="E122" s="360"/>
    </x:row>
    <x:row r="123" spans="2:10">
      <x:c r="B123" s="344" t="s">
        <x:v>164</x:v>
      </x:c>
      <x:c r="C123" s="344"/>
      <x:c r="D123" s="344">
        <x:v/>
      </x:c>
      <x:c r="E123" s="344" t="s">
        <x:v>165</x:v>
      </x:c>
      <x:c r="F123" s="344" t="s">
        <x:v>1053</x:v>
      </x:c>
      <x:c r="G123" s="344" t="s">
        <x:v>1191</x:v>
      </x:c>
      <x:c r="H123" s="344" t="s">
        <x:v>1192</x:v>
      </x:c>
      <x:c r="I123" s="344" t="s">
        <x:v>1193</x:v>
      </x:c>
      <x:c r="J123" s="344" t="s">
        <x:v>1194</x:v>
      </x:c>
    </x:row>
    <x:row r="124" spans="2:10">
      <x:c r="B124" s="353"/>
      <x:c r="C124" s="96"/>
      <x:c r="D124" s="96">
        <x:v/>
      </x:c>
      <x:c r="E124" s="344"/>
      <x:c r="F124" s="344" t="s">
        <x:v>1225</x:v>
      </x:c>
      <x:c r="G124" s="344" t="s">
        <x:v>238</x:v>
      </x:c>
      <x:c r="H124" s="344"/>
      <x:c r="I124" s="344"/>
      <x:c r="J124" s="558"/>
    </x:row>
    <x:row r="125" spans="2:10">
      <x:c r="B125" s="353"/>
      <x:c r="C125" s="361"/>
      <x:c r="D125" s="96">
        <x:v/>
      </x:c>
      <x:c r="E125" s="344"/>
      <x:c r="F125" s="344" t="s">
        <x:v>1226</x:v>
      </x:c>
      <x:c r="G125" s="344" t="s">
        <x:v>208</x:v>
      </x:c>
      <x:c r="H125" s="344" t="s">
        <x:v>239</x:v>
      </x:c>
      <x:c r="I125" s="344" t="s">
        <x:v>240</x:v>
      </x:c>
      <x:c r="J125" s="558"/>
    </x:row>
    <x:row r="126" spans="2:10">
      <x:c r="B126" s="353" t="s">
        <x:v>891</x:v>
      </x:c>
      <x:c r="C126" s="96"/>
      <x:c r="D126" s="96">
        <x:v/>
      </x:c>
      <x:c r="E126" s="344" t="s">
        <x:v>44</x:v>
      </x:c>
      <x:c r="F126" s="347" t="s">
        <x:v>1227</x:v>
      </x:c>
      <x:c r="G126" s="344" t="s">
        <x:v>241</x:v>
      </x:c>
      <x:c r="H126" s="344" t="s">
        <x:v>241</x:v>
      </x:c>
      <x:c r="I126" s="344" t="s">
        <x:v>241</x:v>
      </x:c>
      <x:c r="J126" s="344" t="s">
        <x:v>245</x:v>
      </x:c>
    </x:row>
    <x:row r="127" spans="2:10" s="1553" customFormat="1">
      <x:c r="B127" s="1554" t="s">
        <x:v>1857</x:v>
      </x:c>
      <x:c r="C127" s="514"/>
      <x:c r="D127" s="517">
        <x:v/>
      </x:c>
      <x:c r="E127" s="517">
        <x:f t="shared" ref="E127:E130" si="5">F127+G127+H127+I127</x:f>
        <x:v>-582324331</x:v>
      </x:c>
      <x:c r="F127" s="517">
        <x:v>1911474</x:v>
      </x:c>
      <x:c r="G127" s="517">
        <x:v>0</x:v>
      </x:c>
      <x:c r="H127" s="517">
        <x:v>-584235805</x:v>
      </x:c>
      <x:c r="I127" s="517">
        <x:v>0</x:v>
      </x:c>
      <x:c r="J127" s="1555" t="s">
        <x:v>1731</x:v>
      </x:c>
    </x:row>
    <x:row r="128" spans="2:10" s="1553" customFormat="1">
      <x:c r="B128" s="1554" t="s">
        <x:v>1858</x:v>
      </x:c>
      <x:c r="C128" s="514"/>
      <x:c r="D128" s="517">
        <x:v/>
      </x:c>
      <x:c r="E128" s="517">
        <x:f t="shared" si="5"/>
        <x:v>23520503</x:v>
      </x:c>
      <x:c r="F128" s="517">
        <x:v>23520503</x:v>
      </x:c>
      <x:c r="G128" s="517">
        <x:v>0</x:v>
      </x:c>
      <x:c r="H128" s="517">
        <x:v>0</x:v>
      </x:c>
      <x:c r="I128" s="517">
        <x:v>0</x:v>
      </x:c>
      <x:c r="J128" s="1555" t="s">
        <x:v>1732</x:v>
      </x:c>
    </x:row>
    <x:row r="129" spans="2:10" s="1553" customFormat="1" ht="38.25">
      <x:c r="B129" s="1554" t="s">
        <x:v>1729</x:v>
      </x:c>
      <x:c r="C129" s="514"/>
      <x:c r="D129" s="517">
        <x:v/>
      </x:c>
      <x:c r="E129" s="517">
        <x:f t="shared" si="5"/>
        <x:v>-13913163</x:v>
      </x:c>
      <x:c r="F129" s="517">
        <x:v>-9822641</x:v>
      </x:c>
      <x:c r="G129" s="517">
        <x:v>-4090522</x:v>
      </x:c>
      <x:c r="H129" s="517">
        <x:v>0</x:v>
      </x:c>
      <x:c r="I129" s="517">
        <x:v>0</x:v>
      </x:c>
      <x:c r="J129" s="1430" t="s">
        <x:v>1733</x:v>
      </x:c>
    </x:row>
    <x:row r="130" spans="2:10" s="1553" customFormat="1">
      <x:c r="B130" s="1554" t="s">
        <x:v>1730</x:v>
      </x:c>
      <x:c r="C130" s="514"/>
      <x:c r="D130" s="517">
        <x:v/>
      </x:c>
      <x:c r="E130" s="517">
        <x:f t="shared" si="5"/>
        <x:v>-14769884</x:v>
      </x:c>
      <x:c r="F130" s="517">
        <x:v>-14769884</x:v>
      </x:c>
      <x:c r="G130" s="517">
        <x:v>0</x:v>
      </x:c>
      <x:c r="H130" s="517">
        <x:v>0</x:v>
      </x:c>
      <x:c r="I130" s="517">
        <x:v>0</x:v>
      </x:c>
      <x:c r="J130" s="1555" t="s">
        <x:v>1876</x:v>
      </x:c>
    </x:row>
    <x:row r="131" spans="2:10">
      <x:c r="B131" s="369" t="s">
        <x:v>892</x:v>
      </x:c>
      <x:c r="C131" s="367"/>
      <x:c r="D131" s="367">
        <x:v/>
      </x:c>
      <x:c r="E131" s="368">
        <x:f>SUM(E127:E130)</x:f>
        <x:v>-587486875</x:v>
      </x:c>
      <x:c r="F131" s="368">
        <x:f>SUM(F127:F130)</x:f>
        <x:v>839452</x:v>
      </x:c>
      <x:c r="G131" s="368">
        <x:f t="shared" ref="G131:I131" si="6">SUM(G127:G130)</x:f>
        <x:v>-4090522</x:v>
      </x:c>
      <x:c r="H131" s="368">
        <x:f t="shared" si="6"/>
        <x:v>-584235805</x:v>
      </x:c>
      <x:c r="I131" s="368">
        <x:f t="shared" si="6"/>
        <x:v>0</x:v>
      </x:c>
      <x:c r="J131" s="560"/>
    </x:row>
    <x:row r="132" spans="2:10">
      <x:c r="B132" s="369"/>
      <x:c r="C132" s="367"/>
      <x:c r="D132" s="367">
        <x:v/>
      </x:c>
      <x:c r="E132" s="368"/>
      <x:c r="F132" s="368"/>
      <x:c r="G132" s="368"/>
      <x:c r="H132" s="368"/>
      <x:c r="I132" s="368"/>
      <x:c r="J132" s="560"/>
    </x:row>
    <x:row r="133" spans="2:10">
      <x:c r="B133" s="1404" t="s">
        <x:v>1644</x:v>
      </x:c>
      <x:c r="C133" s="388"/>
      <x:c r="D133" s="389">
        <x:v/>
      </x:c>
      <x:c r="E133" s="515">
        <x:f t="shared" ref="E133:E136" si="7">F133+G133+H133+I133</x:f>
        <x:v>0</x:v>
      </x:c>
      <x:c r="F133" s="363"/>
      <x:c r="G133" s="1420"/>
      <x:c r="H133" s="1420"/>
      <x:c r="I133" s="1420"/>
      <x:c r="J133" s="373"/>
    </x:row>
    <x:row r="134" spans="2:10">
      <x:c r="B134" s="1403" t="s">
        <x:v>1641</x:v>
      </x:c>
      <x:c r="C134" s="371"/>
      <x:c r="D134" s="389">
        <x:v/>
      </x:c>
      <x:c r="E134" s="515">
        <x:f t="shared" si="7"/>
        <x:v>13913163</x:v>
      </x:c>
      <x:c r="F134" s="363">
        <x:v>9822641</x:v>
      </x:c>
      <x:c r="G134" s="1420">
        <x:v>4090522</x:v>
      </x:c>
      <x:c r="H134" s="1420">
        <x:v>0</x:v>
      </x:c>
      <x:c r="I134" s="1420">
        <x:v>0</x:v>
      </x:c>
      <x:c r="J134" s="373"/>
    </x:row>
    <x:row r="135" spans="2:10">
      <x:c r="B135" s="1403" t="s">
        <x:v>1642</x:v>
      </x:c>
      <x:c r="C135" s="371"/>
      <x:c r="D135" s="389">
        <x:v/>
      </x:c>
      <x:c r="E135" s="515">
        <x:f t="shared" si="7"/>
        <x:v>14769884</x:v>
      </x:c>
      <x:c r="F135" s="363">
        <x:v>14769884</x:v>
      </x:c>
      <x:c r="G135" s="363">
        <x:v>0</x:v>
      </x:c>
      <x:c r="H135" s="363">
        <x:v>0</x:v>
      </x:c>
      <x:c r="I135" s="363">
        <x:v>0</x:v>
      </x:c>
      <x:c r="J135" s="373"/>
    </x:row>
    <x:row r="136" spans="2:10">
      <x:c r="B136" s="1403" t="s">
        <x:v>1643</x:v>
      </x:c>
      <x:c r="C136" s="371"/>
      <x:c r="D136" s="389">
        <x:v/>
      </x:c>
      <x:c r="E136" s="515">
        <x:f t="shared" si="7"/>
        <x:v>0</x:v>
      </x:c>
      <x:c r="F136" s="363"/>
      <x:c r="G136" s="363"/>
      <x:c r="H136" s="363"/>
      <x:c r="I136" s="363"/>
      <x:c r="J136" s="373"/>
    </x:row>
    <x:row r="137" spans="2:10" ht="5.0999999999999996" customHeight="1">
      <x:c r="B137" s="365"/>
      <x:c r="C137" s="366"/>
      <x:c r="D137" s="367">
        <x:v/>
      </x:c>
      <x:c r="E137" s="368"/>
      <x:c r="F137" s="368"/>
      <x:c r="G137" s="368"/>
      <x:c r="H137" s="368"/>
      <x:c r="I137" s="368"/>
      <x:c r="J137" s="560"/>
    </x:row>
    <x:row r="138" spans="2:10">
      <x:c r="B138" s="390" t="s">
        <x:v>893</x:v>
      </x:c>
      <x:c r="C138" s="391"/>
      <x:c r="D138" s="367">
        <x:v/>
      </x:c>
      <x:c r="E138" s="368">
        <x:f>SUM(E133:E137)+E131</x:f>
        <x:v>-558803828</x:v>
      </x:c>
      <x:c r="F138" s="368">
        <x:f t="shared" ref="F138:I138" si="8">SUM(F133:F137)+F131</x:f>
        <x:v>25431977</x:v>
      </x:c>
      <x:c r="G138" s="368">
        <x:f t="shared" si="8"/>
        <x:v>0</x:v>
      </x:c>
      <x:c r="H138" s="368">
        <x:f t="shared" si="8"/>
        <x:v>-584235805</x:v>
      </x:c>
      <x:c r="I138" s="368">
        <x:f t="shared" si="8"/>
        <x:v>0</x:v>
      </x:c>
      <x:c r="J138" s="560"/>
    </x:row>
    <x:row r="139" spans="2:10">
      <x:c r="B139" s="392"/>
      <x:c r="C139" s="393"/>
      <x:c r="D139" s="393">
        <x:v/>
      </x:c>
      <x:c r="E139" s="377"/>
      <x:c r="F139" s="368"/>
      <x:c r="G139" s="368"/>
      <x:c r="H139" s="368"/>
      <x:c r="I139" s="368"/>
      <x:c r="J139" s="379"/>
    </x:row>
    <x:row r="140" spans="2:10">
      <x:c r="B140" s="394" t="s">
        <x:v>244</x:v>
      </x:c>
      <x:c r="C140" s="395"/>
      <x:c r="D140" s="376">
        <x:v/>
      </x:c>
      <x:c r="E140" s="377"/>
      <x:c r="F140" s="377"/>
      <x:c r="G140" s="377"/>
      <x:c r="H140" s="377"/>
      <x:c r="I140" s="378">
        <x:f>'ATT H-1A'!$H$24</x:f>
        <x:v>0.11976146200406269</x:v>
      </x:c>
      <x:c r="J140" s="379"/>
    </x:row>
    <x:row r="141" spans="2:10">
      <x:c r="B141" s="374" t="s">
        <x:v>217</x:v>
      </x:c>
      <x:c r="C141" s="375"/>
      <x:c r="D141" s="376">
        <x:v/>
      </x:c>
      <x:c r="E141" s="377"/>
      <x:c r="F141" s="377"/>
      <x:c r="G141" s="377"/>
      <x:c r="H141" s="378">
        <x:f>'ATT H-1A'!$H$45</x:f>
        <x:v>0.38306275564381054</x:v>
      </x:c>
      <x:c r="I141" s="377"/>
      <x:c r="J141" s="379"/>
    </x:row>
    <x:row r="142" spans="2:10">
      <x:c r="B142" s="374" t="s">
        <x:v>882</x:v>
      </x:c>
      <x:c r="C142" s="375"/>
      <x:c r="D142" s="376">
        <x:v/>
      </x:c>
      <x:c r="E142" s="377"/>
      <x:c r="F142" s="377"/>
      <x:c r="G142" s="378">
        <x:v>1</x:v>
      </x:c>
      <x:c r="H142" s="377"/>
      <x:c r="I142" s="377"/>
      <x:c r="J142" s="379"/>
    </x:row>
    <x:row r="143" spans="2:10">
      <x:c r="B143" s="374" t="s">
        <x:v>883</x:v>
      </x:c>
      <x:c r="C143" s="375"/>
      <x:c r="D143" s="376">
        <x:v/>
      </x:c>
      <x:c r="E143" s="377"/>
      <x:c r="F143" s="378">
        <x:v>0</x:v>
      </x:c>
      <x:c r="G143" s="377"/>
      <x:c r="H143" s="377"/>
      <x:c r="I143" s="377"/>
      <x:c r="J143" s="379"/>
    </x:row>
    <x:row r="144" spans="2:10">
      <x:c r="B144" s="380" t="s">
        <x:v>884</x:v>
      </x:c>
      <x:c r="C144" s="375"/>
      <x:c r="D144" s="376">
        <x:v/>
      </x:c>
      <x:c r="E144" s="377">
        <x:f>F144+G144+H144+I144</x:f>
        <x:v>-223798977.40907994</x:v>
      </x:c>
      <x:c r="F144" s="377">
        <x:f>F143*F138</x:f>
        <x:v>0</x:v>
      </x:c>
      <x:c r="G144" s="1661">
        <x:f>G138*G142</x:f>
        <x:v>0</x:v>
      </x:c>
      <x:c r="H144" s="377">
        <x:f>H138*H141</x:f>
        <x:v>-223798977.40907994</x:v>
      </x:c>
      <x:c r="I144" s="377">
        <x:f>I140*I138</x:f>
        <x:v>0</x:v>
      </x:c>
      <x:c r="J144" s="379"/>
    </x:row>
    <x:row r="145" spans="2:10" ht="12.75" customHeight="1">
      <x:c r="B145" s="361"/>
      <x:c r="C145" s="361"/>
      <x:c r="E145" s="351"/>
      <x:c r="F145" s="351"/>
      <x:c r="G145" s="351"/>
      <x:c r="H145" s="351"/>
      <x:c r="I145" s="351"/>
      <x:c r="J145" s="382"/>
    </x:row>
    <x:row r="146" spans="2:10" ht="12.75" customHeight="1">
      <x:c r="B146" s="381"/>
      <x:c r="E146" s="351"/>
      <x:c r="F146" s="351"/>
      <x:c r="G146" s="351"/>
      <x:c r="H146" s="351"/>
      <x:c r="I146" s="351"/>
      <x:c r="J146" s="382"/>
    </x:row>
    <x:row r="147" spans="2:10">
      <x:c r="B147" s="344" t="s">
        <x:v>164</x:v>
      </x:c>
      <x:c r="C147" s="344"/>
      <x:c r="D147" s="344">
        <x:v/>
      </x:c>
      <x:c r="E147" s="344" t="s">
        <x:v>165</x:v>
      </x:c>
      <x:c r="F147" s="344" t="s">
        <x:v>1053</x:v>
      </x:c>
      <x:c r="G147" s="344" t="s">
        <x:v>1191</x:v>
      </x:c>
      <x:c r="H147" s="344" t="s">
        <x:v>1192</x:v>
      </x:c>
      <x:c r="I147" s="344" t="s">
        <x:v>1193</x:v>
      </x:c>
      <x:c r="J147" s="344" t="s">
        <x:v>1194</x:v>
      </x:c>
    </x:row>
    <x:row r="148" spans="2:10">
      <x:c r="B148" s="353"/>
      <x:c r="C148" s="96"/>
      <x:c r="D148" s="96">
        <x:v/>
      </x:c>
      <x:c r="E148" s="344"/>
      <x:c r="F148" s="344" t="s">
        <x:v>1225</x:v>
      </x:c>
      <x:c r="G148" s="344" t="s">
        <x:v>238</x:v>
      </x:c>
      <x:c r="H148" s="344"/>
      <x:c r="I148" s="344"/>
      <x:c r="J148" s="558"/>
    </x:row>
    <x:row r="149" spans="2:10">
      <x:c r="B149" s="353"/>
      <x:c r="C149" s="96"/>
      <x:c r="D149" s="96">
        <x:v/>
      </x:c>
      <x:c r="E149" s="344"/>
      <x:c r="F149" s="344" t="s">
        <x:v>1226</x:v>
      </x:c>
      <x:c r="G149" s="344" t="s">
        <x:v>208</x:v>
      </x:c>
      <x:c r="H149" s="344" t="s">
        <x:v>239</x:v>
      </x:c>
      <x:c r="I149" s="344" t="s">
        <x:v>240</x:v>
      </x:c>
      <x:c r="J149" s="558"/>
    </x:row>
    <x:row r="150" spans="2:10">
      <x:c r="B150" s="353" t="s">
        <x:v>894</x:v>
      </x:c>
      <x:c r="C150" s="96"/>
      <x:c r="D150" s="96">
        <x:v/>
      </x:c>
      <x:c r="E150" s="344" t="s">
        <x:v>44</x:v>
      </x:c>
      <x:c r="F150" s="347" t="s">
        <x:v>1227</x:v>
      </x:c>
      <x:c r="G150" s="344" t="s">
        <x:v>241</x:v>
      </x:c>
      <x:c r="H150" s="344" t="s">
        <x:v>241</x:v>
      </x:c>
      <x:c r="I150" s="344" t="s">
        <x:v>241</x:v>
      </x:c>
      <x:c r="J150" s="344" t="s">
        <x:v>245</x:v>
      </x:c>
    </x:row>
    <x:row r="151" spans="2:10">
      <x:c r="B151" s="1428" t="s">
        <x:v>1857</x:v>
      </x:c>
      <x:c r="C151" s="514"/>
      <x:c r="D151" s="517">
        <x:v/>
      </x:c>
      <x:c r="E151" s="515">
        <x:f t="shared" ref="E151" si="9">F151+G151+H151+I151</x:f>
        <x:v>-262965060</x:v>
      </x:c>
      <x:c r="F151" s="1429">
        <x:v>0</x:v>
      </x:c>
      <x:c r="G151" s="1429">
        <x:v>0</x:v>
      </x:c>
      <x:c r="H151" s="1429">
        <x:v>-262965060</x:v>
      </x:c>
      <x:c r="I151" s="1429">
        <x:v>0</x:v>
      </x:c>
      <x:c r="J151" s="1406" t="s">
        <x:v>1731</x:v>
      </x:c>
    </x:row>
    <x:row r="152" spans="2:10">
      <x:c r="B152" s="513"/>
      <x:c r="C152" s="514"/>
      <x:c r="D152" s="517">
        <x:v/>
      </x:c>
      <x:c r="E152" s="515"/>
      <x:c r="F152" s="515"/>
      <x:c r="G152" s="515"/>
      <x:c r="H152" s="515"/>
      <x:c r="I152" s="515"/>
      <x:c r="J152" s="559"/>
    </x:row>
    <x:row r="153" spans="2:10">
      <x:c r="B153" s="513"/>
      <x:c r="C153" s="514"/>
      <x:c r="D153" s="517">
        <x:v/>
      </x:c>
      <x:c r="E153" s="515"/>
      <x:c r="F153" s="515"/>
      <x:c r="G153" s="515"/>
      <x:c r="H153" s="515"/>
      <x:c r="I153" s="515"/>
      <x:c r="J153" s="559"/>
    </x:row>
    <x:row r="154" spans="2:10">
      <x:c r="B154" s="513"/>
      <x:c r="C154" s="514"/>
      <x:c r="D154" s="517">
        <x:v/>
      </x:c>
      <x:c r="E154" s="515"/>
      <x:c r="F154" s="515"/>
      <x:c r="G154" s="515"/>
      <x:c r="H154" s="515"/>
      <x:c r="I154" s="515"/>
      <x:c r="J154" s="518"/>
    </x:row>
    <x:row r="155" spans="2:10">
      <x:c r="B155" s="369" t="s">
        <x:v>895</x:v>
      </x:c>
      <x:c r="C155" s="367"/>
      <x:c r="D155" s="367">
        <x:v/>
      </x:c>
      <x:c r="E155" s="368">
        <x:f>SUM(E151:E154)</x:f>
        <x:v>-262965060</x:v>
      </x:c>
      <x:c r="F155" s="368">
        <x:f>SUM(F151:F154)</x:f>
        <x:v>0</x:v>
      </x:c>
      <x:c r="G155" s="368">
        <x:f>SUM(G151:G154)</x:f>
        <x:v>0</x:v>
      </x:c>
      <x:c r="H155" s="368">
        <x:f>SUM(H151:H154)</x:f>
        <x:v>-262965060</x:v>
      </x:c>
      <x:c r="I155" s="368">
        <x:f>SUM(I151:I154)</x:f>
        <x:v>0</x:v>
      </x:c>
      <x:c r="J155" s="560"/>
    </x:row>
    <x:row r="156" spans="2:10">
      <x:c r="B156" s="369"/>
      <x:c r="C156" s="367"/>
      <x:c r="D156" s="367">
        <x:v/>
      </x:c>
      <x:c r="E156" s="368"/>
      <x:c r="F156" s="368"/>
      <x:c r="G156" s="368"/>
      <x:c r="H156" s="368"/>
      <x:c r="I156" s="368"/>
      <x:c r="J156" s="560"/>
    </x:row>
    <x:row r="157" spans="2:10">
      <x:c r="B157" s="387" t="s">
        <x:v>1644</x:v>
      </x:c>
      <x:c r="C157" s="388"/>
      <x:c r="D157" s="389">
        <x:v/>
      </x:c>
      <x:c r="E157" s="372"/>
      <x:c r="F157" s="363"/>
      <x:c r="G157" s="363"/>
      <x:c r="H157" s="363"/>
      <x:c r="I157" s="363"/>
      <x:c r="J157" s="373"/>
    </x:row>
    <x:row r="158" spans="2:10">
      <x:c r="B158" s="370" t="s">
        <x:v>1641</x:v>
      </x:c>
      <x:c r="C158" s="371"/>
      <x:c r="D158" s="389">
        <x:v/>
      </x:c>
      <x:c r="E158" s="372"/>
      <x:c r="F158" s="363"/>
      <x:c r="G158" s="363"/>
      <x:c r="H158" s="363"/>
      <x:c r="I158" s="363"/>
      <x:c r="J158" s="373"/>
    </x:row>
    <x:row r="159" spans="2:10">
      <x:c r="B159" s="370" t="s">
        <x:v>1642</x:v>
      </x:c>
      <x:c r="C159" s="371"/>
      <x:c r="D159" s="389">
        <x:v/>
      </x:c>
      <x:c r="E159" s="372"/>
      <x:c r="F159" s="363"/>
      <x:c r="G159" s="363"/>
      <x:c r="H159" s="363"/>
      <x:c r="I159" s="363"/>
      <x:c r="J159" s="373"/>
    </x:row>
    <x:row r="160" spans="2:10">
      <x:c r="B160" s="370" t="s">
        <x:v>1643</x:v>
      </x:c>
      <x:c r="C160" s="371"/>
      <x:c r="D160" s="389">
        <x:v/>
      </x:c>
      <x:c r="E160" s="372"/>
      <x:c r="F160" s="363"/>
      <x:c r="G160" s="363"/>
      <x:c r="H160" s="363"/>
      <x:c r="I160" s="363"/>
      <x:c r="J160" s="373"/>
    </x:row>
    <x:row r="161" spans="2:10" ht="5.0999999999999996" customHeight="1">
      <x:c r="B161" s="365"/>
      <x:c r="C161" s="366"/>
      <x:c r="D161" s="367">
        <x:v/>
      </x:c>
      <x:c r="E161" s="368"/>
      <x:c r="F161" s="368"/>
      <x:c r="G161" s="368"/>
      <x:c r="H161" s="368"/>
      <x:c r="I161" s="368"/>
      <x:c r="J161" s="560"/>
    </x:row>
    <x:row r="162" spans="2:10">
      <x:c r="B162" s="390" t="s">
        <x:v>893</x:v>
      </x:c>
      <x:c r="C162" s="391"/>
      <x:c r="D162" s="367">
        <x:v/>
      </x:c>
      <x:c r="E162" s="368">
        <x:f>SUM(E157:E161)+E155</x:f>
        <x:v>-262965060</x:v>
      </x:c>
      <x:c r="F162" s="368">
        <x:f t="shared" ref="F162:I162" si="10">SUM(F157:F161)+F155</x:f>
        <x:v>0</x:v>
      </x:c>
      <x:c r="G162" s="368">
        <x:f t="shared" si="10"/>
        <x:v>0</x:v>
      </x:c>
      <x:c r="H162" s="368">
        <x:f t="shared" si="10"/>
        <x:v>-262965060</x:v>
      </x:c>
      <x:c r="I162" s="368">
        <x:f t="shared" si="10"/>
        <x:v>0</x:v>
      </x:c>
      <x:c r="J162" s="560"/>
    </x:row>
    <x:row r="163" spans="2:10">
      <x:c r="B163" s="392"/>
      <x:c r="C163" s="393"/>
      <x:c r="D163" s="393">
        <x:v/>
      </x:c>
      <x:c r="E163" s="377"/>
      <x:c r="F163" s="368"/>
      <x:c r="G163" s="368"/>
      <x:c r="H163" s="368"/>
      <x:c r="I163" s="368"/>
      <x:c r="J163" s="379"/>
    </x:row>
    <x:row r="164" spans="2:10">
      <x:c r="B164" s="394" t="s">
        <x:v>244</x:v>
      </x:c>
      <x:c r="C164" s="395"/>
      <x:c r="D164" s="376">
        <x:v/>
      </x:c>
      <x:c r="E164" s="377"/>
      <x:c r="F164" s="377"/>
      <x:c r="G164" s="377"/>
      <x:c r="H164" s="377"/>
      <x:c r="I164" s="378">
        <x:f>'ATT H-1A'!$H$24</x:f>
        <x:v>0.11976146200406269</x:v>
      </x:c>
      <x:c r="J164" s="379"/>
    </x:row>
    <x:row r="165" spans="2:10">
      <x:c r="B165" s="374" t="s">
        <x:v>217</x:v>
      </x:c>
      <x:c r="C165" s="375"/>
      <x:c r="D165" s="376">
        <x:v/>
      </x:c>
      <x:c r="E165" s="377"/>
      <x:c r="F165" s="377"/>
      <x:c r="G165" s="377"/>
      <x:c r="H165" s="378">
        <x:f>'ATT H-1A'!$H$45</x:f>
        <x:v>0.38306275564381054</x:v>
      </x:c>
      <x:c r="I165" s="377"/>
      <x:c r="J165" s="379"/>
    </x:row>
    <x:row r="166" spans="2:10">
      <x:c r="B166" s="374" t="s">
        <x:v>882</x:v>
      </x:c>
      <x:c r="C166" s="375"/>
      <x:c r="D166" s="376">
        <x:v/>
      </x:c>
      <x:c r="E166" s="377"/>
      <x:c r="F166" s="377"/>
      <x:c r="G166" s="378">
        <x:v>1</x:v>
      </x:c>
      <x:c r="H166" s="377"/>
      <x:c r="I166" s="377"/>
      <x:c r="J166" s="379"/>
    </x:row>
    <x:row r="167" spans="2:10">
      <x:c r="B167" s="374" t="s">
        <x:v>883</x:v>
      </x:c>
      <x:c r="C167" s="375"/>
      <x:c r="D167" s="376">
        <x:v/>
      </x:c>
      <x:c r="E167" s="377"/>
      <x:c r="F167" s="378">
        <x:v>0</x:v>
      </x:c>
      <x:c r="G167" s="377"/>
      <x:c r="H167" s="377"/>
      <x:c r="I167" s="377"/>
      <x:c r="J167" s="379"/>
    </x:row>
    <x:row r="168" spans="2:10">
      <x:c r="B168" s="380" t="s">
        <x:v>884</x:v>
      </x:c>
      <x:c r="C168" s="375"/>
      <x:c r="D168" s="376">
        <x:v/>
      </x:c>
      <x:c r="E168" s="377">
        <x:f>F168+G168+H168+I168</x:f>
        <x:v>-100732120.52163997</x:v>
      </x:c>
      <x:c r="F168" s="377">
        <x:f>F167*F162</x:f>
        <x:v>0</x:v>
      </x:c>
      <x:c r="G168" s="377">
        <x:f>G162*G166</x:f>
        <x:v>0</x:v>
      </x:c>
      <x:c r="H168" s="377">
        <x:f>H162*H165</x:f>
        <x:v>-100732120.52163997</x:v>
      </x:c>
      <x:c r="I168" s="377">
        <x:f>I164*I162</x:f>
        <x:v>0</x:v>
      </x:c>
      <x:c r="J168" s="379"/>
    </x:row>
    <x:row r="169" spans="2:10">
      <x:c r="B169" s="381"/>
      <x:c r="E169" s="351"/>
      <x:c r="F169" s="351"/>
      <x:c r="G169" s="351"/>
      <x:c r="H169" s="351"/>
      <x:c r="I169" s="351"/>
      <x:c r="J169" s="382"/>
    </x:row>
    <x:row r="170" spans="2:10">
      <x:c r="B170" s="381"/>
      <x:c r="E170" s="351"/>
      <x:c r="F170" s="351"/>
      <x:c r="G170" s="351"/>
      <x:c r="H170" s="351"/>
      <x:c r="I170" s="351"/>
      <x:c r="J170" s="382"/>
    </x:row>
    <x:row r="171" spans="2:10">
      <x:c r="B171" s="344" t="s">
        <x:v>164</x:v>
      </x:c>
      <x:c r="C171" s="344"/>
      <x:c r="D171" s="344">
        <x:v/>
      </x:c>
      <x:c r="E171" s="344" t="s">
        <x:v>165</x:v>
      </x:c>
      <x:c r="F171" s="344" t="s">
        <x:v>1053</x:v>
      </x:c>
      <x:c r="G171" s="344" t="s">
        <x:v>1191</x:v>
      </x:c>
      <x:c r="H171" s="344" t="s">
        <x:v>1192</x:v>
      </x:c>
      <x:c r="I171" s="344" t="s">
        <x:v>1193</x:v>
      </x:c>
      <x:c r="J171" s="344" t="s">
        <x:v>1194</x:v>
      </x:c>
    </x:row>
    <x:row r="172" spans="2:10">
      <x:c r="B172" s="353"/>
      <x:c r="C172" s="96"/>
      <x:c r="D172" s="96">
        <x:v/>
      </x:c>
      <x:c r="E172" s="344"/>
      <x:c r="F172" s="344" t="s">
        <x:v>1225</x:v>
      </x:c>
      <x:c r="G172" s="344" t="s">
        <x:v>238</x:v>
      </x:c>
      <x:c r="H172" s="344"/>
      <x:c r="I172" s="344"/>
      <x:c r="J172" s="558"/>
    </x:row>
    <x:row r="173" spans="2:10">
      <x:c r="B173" s="353"/>
      <x:c r="C173" s="96"/>
      <x:c r="D173" s="96">
        <x:v/>
      </x:c>
      <x:c r="E173" s="344"/>
      <x:c r="F173" s="344" t="s">
        <x:v>1226</x:v>
      </x:c>
      <x:c r="G173" s="344" t="s">
        <x:v>208</x:v>
      </x:c>
      <x:c r="H173" s="344" t="s">
        <x:v>239</x:v>
      </x:c>
      <x:c r="I173" s="344" t="s">
        <x:v>240</x:v>
      </x:c>
      <x:c r="J173" s="558"/>
    </x:row>
    <x:row r="174" spans="2:10">
      <x:c r="B174" s="353" t="s">
        <x:v>896</x:v>
      </x:c>
      <x:c r="C174" s="96"/>
      <x:c r="D174" s="96">
        <x:v/>
      </x:c>
      <x:c r="E174" s="344" t="s">
        <x:v>44</x:v>
      </x:c>
      <x:c r="F174" s="347" t="s">
        <x:v>1227</x:v>
      </x:c>
      <x:c r="G174" s="344" t="s">
        <x:v>241</x:v>
      </x:c>
      <x:c r="H174" s="344" t="s">
        <x:v>241</x:v>
      </x:c>
      <x:c r="I174" s="344" t="s">
        <x:v>241</x:v>
      </x:c>
      <x:c r="J174" s="344" t="s">
        <x:v>245</x:v>
      </x:c>
    </x:row>
    <x:row r="175" spans="2:10">
      <x:c r="B175" s="376" t="s">
        <x:v>897</x:v>
      </x:c>
      <x:c r="C175" s="376"/>
      <x:c r="D175" s="376">
        <x:v/>
      </x:c>
      <x:c r="E175" s="368">
        <x:f>SUM(F175:I175)</x:f>
        <x:v>-587486875</x:v>
      </x:c>
      <x:c r="F175" s="377">
        <x:f>F131</x:f>
        <x:v>839452</x:v>
      </x:c>
      <x:c r="G175" s="377">
        <x:f>G131</x:f>
        <x:v>-4090522</x:v>
      </x:c>
      <x:c r="H175" s="377">
        <x:f>H131</x:f>
        <x:v>-584235805</x:v>
      </x:c>
      <x:c r="I175" s="377">
        <x:f>I131</x:f>
        <x:v>0</x:v>
      </x:c>
      <x:c r="J175" s="379"/>
    </x:row>
    <x:row r="176" spans="2:10">
      <x:c r="B176" s="376" t="s">
        <x:v>894</x:v>
      </x:c>
      <x:c r="C176" s="376"/>
      <x:c r="D176" s="376">
        <x:v/>
      </x:c>
      <x:c r="E176" s="368">
        <x:f>SUM(F176:I176)</x:f>
        <x:v>-262965060</x:v>
      </x:c>
      <x:c r="F176" s="377">
        <x:f>F155</x:f>
        <x:v>0</x:v>
      </x:c>
      <x:c r="G176" s="377">
        <x:f>G155</x:f>
        <x:v>0</x:v>
      </x:c>
      <x:c r="H176" s="377">
        <x:f>H155</x:f>
        <x:v>-262965060</x:v>
      </x:c>
      <x:c r="I176" s="377">
        <x:f>I155</x:f>
        <x:v>0</x:v>
      </x:c>
      <x:c r="J176" s="379"/>
    </x:row>
    <x:row r="177" spans="2:11">
      <x:c r="B177" s="369" t="s">
        <x:v>898</x:v>
      </x:c>
      <x:c r="C177" s="376"/>
      <x:c r="D177" s="376">
        <x:v/>
      </x:c>
      <x:c r="E177" s="377">
        <x:f>E175+E176</x:f>
        <x:v>-850451935</x:v>
      </x:c>
      <x:c r="F177" s="377">
        <x:f>F175+F176</x:f>
        <x:v>839452</x:v>
      </x:c>
      <x:c r="G177" s="377">
        <x:f>G175+G176</x:f>
        <x:v>-4090522</x:v>
      </x:c>
      <x:c r="H177" s="377">
        <x:f>H175+H176</x:f>
        <x:v>-847200865</x:v>
      </x:c>
      <x:c r="I177" s="377">
        <x:f>I175+I176</x:f>
        <x:v>0</x:v>
      </x:c>
      <x:c r="J177" s="379"/>
    </x:row>
    <x:row r="178" spans="2:11">
      <x:c r="B178" s="381"/>
      <x:c r="E178" s="351"/>
      <x:c r="F178" s="351"/>
      <x:c r="G178" s="351"/>
      <x:c r="H178" s="351"/>
      <x:c r="I178" s="351"/>
      <x:c r="J178" s="382"/>
    </x:row>
    <x:row r="179" spans="2:11" s="96" customFormat="1">
      <x:c r="B179" s="1415" t="s">
        <x:v>251</x:v>
      </x:c>
      <x:c r="C179" s="1422"/>
      <x:c r="D179" s="1422">
        <x:v/>
      </x:c>
      <x:c r="E179" s="1422"/>
      <x:c r="F179" s="1422"/>
      <x:c r="G179" s="1426"/>
      <x:c r="H179" s="1426"/>
      <x:c r="I179" s="1426"/>
      <x:c r="J179" s="562"/>
    </x:row>
    <x:row r="180" spans="2:11" s="96" customFormat="1" ht="12.75" customHeight="1">
      <x:c r="B180" s="1832" t="s">
        <x:v>1232</x:v>
      </x:c>
      <x:c r="C180" s="1832"/>
      <x:c r="D180" s="1832">
        <x:v/>
      </x:c>
      <x:c r="E180" s="1832"/>
      <x:c r="F180" s="1832"/>
      <x:c r="G180" s="1832"/>
      <x:c r="H180" s="1832"/>
      <x:c r="I180" s="1832"/>
      <x:c r="J180" s="562"/>
    </x:row>
    <x:row r="181" spans="2:11" s="96" customFormat="1">
      <x:c r="B181" s="1427" t="s">
        <x:v>247</x:v>
      </x:c>
      <x:c r="C181" s="1427"/>
      <x:c r="D181" s="1422">
        <x:v/>
      </x:c>
      <x:c r="E181" s="1422"/>
      <x:c r="F181" s="1422"/>
      <x:c r="G181" s="1422"/>
      <x:c r="H181" s="1426"/>
      <x:c r="I181" s="1426"/>
      <x:c r="J181" s="562"/>
    </x:row>
    <x:row r="182" spans="2:11" s="96" customFormat="1">
      <x:c r="B182" s="1427" t="s">
        <x:v>248</x:v>
      </x:c>
      <x:c r="C182" s="1427"/>
      <x:c r="D182" s="1422">
        <x:v/>
      </x:c>
      <x:c r="E182" s="1422"/>
      <x:c r="F182" s="1422"/>
      <x:c r="G182" s="1422"/>
      <x:c r="H182" s="1426"/>
      <x:c r="I182" s="1426"/>
      <x:c r="J182" s="562"/>
    </x:row>
    <x:row r="183" spans="2:11" s="96" customFormat="1">
      <x:c r="B183" s="1427" t="s">
        <x:v>249</x:v>
      </x:c>
      <x:c r="C183" s="1427"/>
      <x:c r="D183" s="1422">
        <x:v/>
      </x:c>
      <x:c r="E183" s="1422"/>
      <x:c r="F183" s="1422"/>
      <x:c r="G183" s="1422"/>
      <x:c r="H183" s="1426"/>
      <x:c r="I183" s="1426"/>
      <x:c r="J183" s="562"/>
    </x:row>
    <x:row r="184" spans="2:11" s="96" customFormat="1" ht="15.75" customHeight="1">
      <x:c r="B184" s="1832" t="s">
        <x:v>889</x:v>
      </x:c>
      <x:c r="C184" s="1832"/>
      <x:c r="D184" s="1832">
        <x:v/>
      </x:c>
      <x:c r="E184" s="1832"/>
      <x:c r="F184" s="1832"/>
      <x:c r="G184" s="1832"/>
      <x:c r="H184" s="1832"/>
      <x:c r="I184" s="1832"/>
      <x:c r="J184" s="558"/>
    </x:row>
    <x:row r="185" spans="2:11" s="96" customFormat="1" ht="15.75" customHeight="1">
      <x:c r="B185" s="1832"/>
      <x:c r="C185" s="1832"/>
      <x:c r="D185" s="1832">
        <x:v/>
      </x:c>
      <x:c r="E185" s="1832"/>
      <x:c r="F185" s="1832"/>
      <x:c r="G185" s="1832"/>
      <x:c r="H185" s="1832"/>
      <x:c r="I185" s="1832"/>
      <x:c r="J185" s="558"/>
    </x:row>
    <x:row r="186" spans="2:11" s="96" customFormat="1">
      <x:c r="B186" s="1427" t="s">
        <x:v>899</x:v>
      </x:c>
      <x:c r="C186" s="1422"/>
      <x:c r="D186" s="1422">
        <x:v/>
      </x:c>
      <x:c r="E186" s="1422"/>
      <x:c r="F186" s="1422"/>
      <x:c r="G186" s="1426"/>
      <x:c r="H186" s="1426"/>
      <x:c r="I186" s="1426"/>
      <x:c r="J186" s="562"/>
    </x:row>
    <x:row r="187" spans="2:11">
      <x:c r="B187" s="1418" t="s">
        <x:v>900</x:v>
      </x:c>
    </x:row>
    <x:row r="188" spans="2:11" ht="8.25" customHeight="1">
      <x:c r="B188" s="401"/>
      <x:c r="C188" s="402"/>
      <x:c r="D188" s="403">
        <x:v/>
      </x:c>
      <x:c r="E188" s="403"/>
      <x:c r="F188" s="403"/>
      <x:c r="G188" s="403"/>
      <x:c r="H188" s="403"/>
      <x:c r="I188" s="403"/>
      <x:c r="J188" s="403"/>
    </x:row>
    <x:row r="189" spans="2:11" ht="8.25" customHeight="1">
      <x:c r="B189" s="341"/>
    </x:row>
    <x:row r="190" spans="2:11">
      <x:c r="B190" s="344" t="s">
        <x:v>164</x:v>
      </x:c>
      <x:c r="C190" s="344"/>
      <x:c r="D190" s="344">
        <x:v/>
      </x:c>
      <x:c r="E190" s="344" t="s">
        <x:v>165</x:v>
      </x:c>
      <x:c r="F190" s="344" t="s">
        <x:v>1053</x:v>
      </x:c>
      <x:c r="G190" s="344" t="s">
        <x:v>1191</x:v>
      </x:c>
      <x:c r="H190" s="344" t="s">
        <x:v>1192</x:v>
      </x:c>
      <x:c r="I190" s="344" t="s">
        <x:v>1193</x:v>
      </x:c>
      <x:c r="J190" s="344" t="s">
        <x:v>1194</x:v>
      </x:c>
    </x:row>
    <x:row r="191" spans="2:11">
      <x:c r="B191" s="353"/>
      <x:c r="C191" s="96"/>
      <x:c r="D191" s="96">
        <x:v/>
      </x:c>
      <x:c r="E191" s="344"/>
      <x:c r="F191" s="344" t="s">
        <x:v>1225</x:v>
      </x:c>
      <x:c r="G191" s="344" t="s">
        <x:v>238</x:v>
      </x:c>
      <x:c r="H191" s="344"/>
      <x:c r="I191" s="344"/>
      <x:c r="J191" s="558"/>
    </x:row>
    <x:row r="192" spans="2:11">
      <x:c r="B192" s="353"/>
      <x:c r="C192" s="361"/>
      <x:c r="D192" s="96">
        <x:v/>
      </x:c>
      <x:c r="E192" s="344"/>
      <x:c r="F192" s="344" t="s">
        <x:v>1226</x:v>
      </x:c>
      <x:c r="G192" s="344" t="s">
        <x:v>208</x:v>
      </x:c>
      <x:c r="H192" s="344" t="s">
        <x:v>239</x:v>
      </x:c>
      <x:c r="I192" s="344" t="s">
        <x:v>240</x:v>
      </x:c>
      <x:c r="J192" s="558"/>
      <x:c r="K192" s="340" t="s">
        <x:v>86</x:v>
      </x:c>
    </x:row>
    <x:row r="193" spans="2:10">
      <x:c r="B193" s="353" t="s">
        <x:v>901</x:v>
      </x:c>
      <x:c r="C193" s="96"/>
      <x:c r="D193" s="96">
        <x:v/>
      </x:c>
      <x:c r="E193" s="344" t="s">
        <x:v>44</x:v>
      </x:c>
      <x:c r="F193" s="347" t="s">
        <x:v>1227</x:v>
      </x:c>
      <x:c r="G193" s="344" t="s">
        <x:v>241</x:v>
      </x:c>
      <x:c r="H193" s="344" t="s">
        <x:v>241</x:v>
      </x:c>
      <x:c r="I193" s="344" t="s">
        <x:v>241</x:v>
      </x:c>
      <x:c r="J193" s="344" t="s">
        <x:v>245</x:v>
      </x:c>
    </x:row>
    <x:row r="194" spans="2:10" s="1553" customFormat="1">
      <x:c r="B194" s="1554" t="s">
        <x:v>1714</x:v>
      </x:c>
      <x:c r="C194" s="514"/>
      <x:c r="D194" s="517">
        <x:v/>
      </x:c>
      <x:c r="E194" s="517">
        <x:f t="shared" ref="E194:E201" si="11">F194+G194+H194+I194</x:f>
        <x:v>-431312</x:v>
      </x:c>
      <x:c r="F194" s="517">
        <x:v>-431312</x:v>
      </x:c>
      <x:c r="G194" s="517">
        <x:v>0</x:v>
      </x:c>
      <x:c r="H194" s="517">
        <x:v>0</x:v>
      </x:c>
      <x:c r="I194" s="517">
        <x:v>0</x:v>
      </x:c>
      <x:c r="J194" s="1555" t="s">
        <x:v>1727</x:v>
      </x:c>
    </x:row>
    <x:row r="195" spans="2:10" s="1553" customFormat="1" ht="25.5">
      <x:c r="B195" s="1554" t="s">
        <x:v>1734</x:v>
      </x:c>
      <x:c r="C195" s="514"/>
      <x:c r="D195" s="517">
        <x:v/>
      </x:c>
      <x:c r="E195" s="517">
        <x:f t="shared" si="11"/>
        <x:v>171416</x:v>
      </x:c>
      <x:c r="F195" s="517">
        <x:v>0</x:v>
      </x:c>
      <x:c r="G195" s="517">
        <x:v>0</x:v>
      </x:c>
      <x:c r="H195" s="517">
        <x:v>171416</x:v>
      </x:c>
      <x:c r="I195" s="517">
        <x:v>0</x:v>
      </x:c>
      <x:c r="J195" s="1421" t="s">
        <x:v>1743</x:v>
      </x:c>
    </x:row>
    <x:row r="196" spans="2:10" s="1553" customFormat="1" ht="25.5">
      <x:c r="B196" s="1554" t="s">
        <x:v>1735</x:v>
      </x:c>
      <x:c r="C196" s="514"/>
      <x:c r="D196" s="517">
        <x:v/>
      </x:c>
      <x:c r="E196" s="517">
        <x:f t="shared" si="11"/>
        <x:v>-1824219</x:v>
      </x:c>
      <x:c r="F196" s="517">
        <x:v>0</x:v>
      </x:c>
      <x:c r="G196" s="517">
        <x:v>0</x:v>
      </x:c>
      <x:c r="H196" s="517">
        <x:v>-1824219</x:v>
      </x:c>
      <x:c r="I196" s="517">
        <x:v>0</x:v>
      </x:c>
      <x:c r="J196" s="1421" t="s">
        <x:v>1743</x:v>
      </x:c>
    </x:row>
    <x:row r="197" spans="2:10" s="1553" customFormat="1" ht="25.5">
      <x:c r="B197" s="1554" t="s">
        <x:v>1736</x:v>
      </x:c>
      <x:c r="C197" s="514"/>
      <x:c r="D197" s="517">
        <x:v/>
      </x:c>
      <x:c r="E197" s="517">
        <x:f t="shared" si="11"/>
        <x:v>-2726982</x:v>
      </x:c>
      <x:c r="F197" s="517">
        <x:v>0</x:v>
      </x:c>
      <x:c r="G197" s="517">
        <x:v>0</x:v>
      </x:c>
      <x:c r="H197" s="517">
        <x:v>0</x:v>
      </x:c>
      <x:c r="I197" s="517">
        <x:v>-2726982</x:v>
      </x:c>
      <x:c r="J197" s="1555" t="s">
        <x:v>1744</x:v>
      </x:c>
    </x:row>
    <x:row r="198" spans="2:10" s="1553" customFormat="1">
      <x:c r="B198" s="1554" t="s">
        <x:v>1737</x:v>
      </x:c>
      <x:c r="C198" s="514"/>
      <x:c r="D198" s="517">
        <x:v/>
      </x:c>
      <x:c r="E198" s="517">
        <x:f t="shared" si="11"/>
        <x:v>-55858305</x:v>
      </x:c>
      <x:c r="F198" s="517">
        <x:v>-55858305</x:v>
      </x:c>
      <x:c r="G198" s="517">
        <x:v>0</x:v>
      </x:c>
      <x:c r="H198" s="517">
        <x:v>0</x:v>
      </x:c>
      <x:c r="I198" s="517">
        <x:v>0</x:v>
      </x:c>
      <x:c r="J198" s="1555" t="s">
        <x:v>1727</x:v>
      </x:c>
    </x:row>
    <x:row r="199" spans="2:10" s="1553" customFormat="1">
      <x:c r="B199" s="1554" t="s">
        <x:v>1738</x:v>
      </x:c>
      <x:c r="C199" s="514"/>
      <x:c r="D199" s="517">
        <x:v/>
      </x:c>
      <x:c r="E199" s="517">
        <x:f t="shared" si="11"/>
        <x:v>-817804</x:v>
      </x:c>
      <x:c r="F199" s="517">
        <x:v>-817804</x:v>
      </x:c>
      <x:c r="G199" s="517">
        <x:v>0</x:v>
      </x:c>
      <x:c r="H199" s="517">
        <x:v>0</x:v>
      </x:c>
      <x:c r="I199" s="517">
        <x:v>0</x:v>
      </x:c>
      <x:c r="J199" s="1555" t="s">
        <x:v>1727</x:v>
      </x:c>
    </x:row>
    <x:row r="200" spans="2:10" s="1553" customFormat="1">
      <x:c r="B200" s="1554" t="s">
        <x:v>1739</x:v>
      </x:c>
      <x:c r="C200" s="514"/>
      <x:c r="D200" s="517">
        <x:v/>
      </x:c>
      <x:c r="E200" s="517">
        <x:f t="shared" si="11"/>
        <x:v>-65435</x:v>
      </x:c>
      <x:c r="F200" s="517">
        <x:v>-65435</x:v>
      </x:c>
      <x:c r="G200" s="517">
        <x:v>0</x:v>
      </x:c>
      <x:c r="H200" s="517">
        <x:v>0</x:v>
      </x:c>
      <x:c r="I200" s="517">
        <x:v>0</x:v>
      </x:c>
      <x:c r="J200" s="1555" t="s">
        <x:v>1727</x:v>
      </x:c>
    </x:row>
    <x:row r="201" spans="2:10" s="1553" customFormat="1" ht="25.5">
      <x:c r="B201" s="1554" t="s">
        <x:v>1392</x:v>
      </x:c>
      <x:c r="C201" s="514"/>
      <x:c r="D201" s="517">
        <x:v/>
      </x:c>
      <x:c r="E201" s="517">
        <x:f t="shared" si="11"/>
        <x:v>-545168</x:v>
      </x:c>
      <x:c r="F201" s="517">
        <x:v>-545168</x:v>
      </x:c>
      <x:c r="G201" s="517">
        <x:v>0</x:v>
      </x:c>
      <x:c r="H201" s="517">
        <x:v>0</x:v>
      </x:c>
      <x:c r="I201" s="517">
        <x:v>0</x:v>
      </x:c>
      <x:c r="J201" s="1555" t="s">
        <x:v>1877</x:v>
      </x:c>
    </x:row>
    <x:row r="202" spans="2:10">
      <x:c r="B202" s="369" t="s">
        <x:v>902</x:v>
      </x:c>
      <x:c r="C202" s="367"/>
      <x:c r="D202" s="367">
        <x:v/>
      </x:c>
      <x:c r="E202" s="368">
        <x:f>SUM(E194:E201)</x:f>
        <x:v>-62097809</x:v>
      </x:c>
      <x:c r="F202" s="368">
        <x:f>SUM(F194:F201)</x:f>
        <x:v>-57718024</x:v>
      </x:c>
      <x:c r="G202" s="368">
        <x:f>SUM(G194:G201)</x:f>
        <x:v>0</x:v>
      </x:c>
      <x:c r="H202" s="368">
        <x:f>SUM(H194:H201)</x:f>
        <x:v>-1652803</x:v>
      </x:c>
      <x:c r="I202" s="368">
        <x:f>SUM(I194:I201)</x:f>
        <x:v>-2726982</x:v>
      </x:c>
      <x:c r="J202" s="560"/>
    </x:row>
    <x:row r="203" spans="2:10">
      <x:c r="B203" s="369"/>
      <x:c r="C203" s="367"/>
      <x:c r="D203" s="367">
        <x:v/>
      </x:c>
      <x:c r="E203" s="368"/>
      <x:c r="F203" s="368"/>
      <x:c r="G203" s="368"/>
      <x:c r="H203" s="368"/>
      <x:c r="I203" s="368"/>
      <x:c r="J203" s="560"/>
    </x:row>
    <x:row r="204" spans="2:10">
      <x:c r="B204" s="1404" t="s">
        <x:v>1644</x:v>
      </x:c>
      <x:c r="C204" s="388"/>
      <x:c r="D204" s="389">
        <x:v/>
      </x:c>
      <x:c r="E204" s="372">
        <x:f>SUM(F204:I204)</x:f>
        <x:v>0</x:v>
      </x:c>
      <x:c r="F204" s="363"/>
      <x:c r="G204" s="363"/>
      <x:c r="H204" s="363"/>
      <x:c r="I204" s="363"/>
      <x:c r="J204" s="373"/>
    </x:row>
    <x:row r="205" spans="2:10">
      <x:c r="B205" s="1403" t="s">
        <x:v>1641</x:v>
      </x:c>
      <x:c r="C205" s="371"/>
      <x:c r="D205" s="389">
        <x:v/>
      </x:c>
      <x:c r="E205" s="372">
        <x:f>SUM(F205:I205)</x:f>
        <x:v>0</x:v>
      </x:c>
      <x:c r="F205" s="363"/>
      <x:c r="G205" s="363"/>
      <x:c r="H205" s="363"/>
      <x:c r="I205" s="363"/>
      <x:c r="J205" s="373"/>
    </x:row>
    <x:row r="206" spans="2:10">
      <x:c r="B206" s="1403" t="s">
        <x:v>1642</x:v>
      </x:c>
      <x:c r="C206" s="371"/>
      <x:c r="D206" s="389">
        <x:v/>
      </x:c>
      <x:c r="E206" s="372">
        <x:f>SUM(F206:I206)</x:f>
        <x:v>0</x:v>
      </x:c>
      <x:c r="F206" s="363"/>
      <x:c r="G206" s="363"/>
      <x:c r="H206" s="363"/>
      <x:c r="I206" s="363"/>
      <x:c r="J206" s="373"/>
    </x:row>
    <x:row r="207" spans="2:10">
      <x:c r="B207" s="1403" t="s">
        <x:v>1643</x:v>
      </x:c>
      <x:c r="C207" s="371"/>
      <x:c r="D207" s="389">
        <x:v/>
      </x:c>
      <x:c r="E207" s="372">
        <x:f>SUM(F207:I207)</x:f>
        <x:v>0</x:v>
      </x:c>
      <x:c r="F207" s="363"/>
      <x:c r="G207" s="363"/>
      <x:c r="H207" s="363"/>
      <x:c r="I207" s="363"/>
      <x:c r="J207" s="373"/>
    </x:row>
    <x:row r="208" spans="2:10" ht="5.0999999999999996" customHeight="1">
      <x:c r="B208" s="365"/>
      <x:c r="C208" s="366"/>
      <x:c r="D208" s="367">
        <x:v/>
      </x:c>
      <x:c r="E208" s="368"/>
      <x:c r="F208" s="368"/>
      <x:c r="G208" s="368"/>
      <x:c r="H208" s="368"/>
      <x:c r="I208" s="368"/>
      <x:c r="J208" s="560"/>
    </x:row>
    <x:row r="209" spans="2:10">
      <x:c r="B209" s="390" t="s">
        <x:v>903</x:v>
      </x:c>
      <x:c r="C209" s="391"/>
      <x:c r="D209" s="367">
        <x:v/>
      </x:c>
      <x:c r="E209" s="368">
        <x:f>SUM(E204:E208)+E202</x:f>
        <x:v>-62097809</x:v>
      </x:c>
      <x:c r="F209" s="368">
        <x:f>SUM(F204:F208)+F202</x:f>
        <x:v>-57718024</x:v>
      </x:c>
      <x:c r="G209" s="368">
        <x:f t="shared" ref="G209:I209" si="12">SUM(G204:G208)+G202</x:f>
        <x:v>0</x:v>
      </x:c>
      <x:c r="H209" s="368">
        <x:f t="shared" si="12"/>
        <x:v>-1652803</x:v>
      </x:c>
      <x:c r="I209" s="368">
        <x:f t="shared" si="12"/>
        <x:v>-2726982</x:v>
      </x:c>
      <x:c r="J209" s="560"/>
    </x:row>
    <x:row r="210" spans="2:10">
      <x:c r="B210" s="392"/>
      <x:c r="C210" s="393"/>
      <x:c r="D210" s="393">
        <x:v/>
      </x:c>
      <x:c r="E210" s="377"/>
      <x:c r="F210" s="368"/>
      <x:c r="G210" s="368"/>
      <x:c r="H210" s="368"/>
      <x:c r="I210" s="368"/>
      <x:c r="J210" s="379"/>
    </x:row>
    <x:row r="211" spans="2:10">
      <x:c r="B211" s="394" t="s">
        <x:v>244</x:v>
      </x:c>
      <x:c r="C211" s="395"/>
      <x:c r="D211" s="376">
        <x:v/>
      </x:c>
      <x:c r="E211" s="377"/>
      <x:c r="F211" s="377"/>
      <x:c r="G211" s="377"/>
      <x:c r="H211" s="377"/>
      <x:c r="I211" s="378">
        <x:f>'ATT H-1A'!$H$24</x:f>
        <x:v>0.11976146200406269</x:v>
      </x:c>
      <x:c r="J211" s="379"/>
    </x:row>
    <x:row r="212" spans="2:10">
      <x:c r="B212" s="374" t="s">
        <x:v>217</x:v>
      </x:c>
      <x:c r="C212" s="375"/>
      <x:c r="D212" s="376">
        <x:v/>
      </x:c>
      <x:c r="E212" s="377"/>
      <x:c r="F212" s="377"/>
      <x:c r="G212" s="377"/>
      <x:c r="H212" s="378">
        <x:f>'ATT H-1A'!$H$45</x:f>
        <x:v>0.38306275564381054</x:v>
      </x:c>
      <x:c r="I212" s="377"/>
      <x:c r="J212" s="379"/>
    </x:row>
    <x:row r="213" spans="2:10">
      <x:c r="B213" s="374" t="s">
        <x:v>882</x:v>
      </x:c>
      <x:c r="C213" s="375"/>
      <x:c r="D213" s="376">
        <x:v/>
      </x:c>
      <x:c r="E213" s="377"/>
      <x:c r="F213" s="377"/>
      <x:c r="G213" s="378">
        <x:v>1</x:v>
      </x:c>
      <x:c r="H213" s="377"/>
      <x:c r="I213" s="377"/>
      <x:c r="J213" s="379"/>
    </x:row>
    <x:row r="214" spans="2:10">
      <x:c r="B214" s="374" t="s">
        <x:v>883</x:v>
      </x:c>
      <x:c r="C214" s="375"/>
      <x:c r="D214" s="376">
        <x:v/>
      </x:c>
      <x:c r="E214" s="377"/>
      <x:c r="F214" s="378">
        <x:v>0</x:v>
      </x:c>
      <x:c r="G214" s="377"/>
      <x:c r="H214" s="377"/>
      <x:c r="I214" s="377"/>
      <x:c r="J214" s="379"/>
    </x:row>
    <x:row r="215" spans="2:10" ht="17.25" customHeight="1">
      <x:c r="B215" s="380" t="s">
        <x:v>884</x:v>
      </x:c>
      <x:c r="C215" s="375"/>
      <x:c r="D215" s="376">
        <x:v/>
      </x:c>
      <x:c r="E215" s="377">
        <x:f>F215+G215+H215+I215</x:f>
        <x:v>-959714.62289511994</x:v>
      </x:c>
      <x:c r="F215" s="377">
        <x:f>F214*F209</x:f>
        <x:v>0</x:v>
      </x:c>
      <x:c r="G215" s="377">
        <x:f>G209*G213</x:f>
        <x:v>0</x:v>
      </x:c>
      <x:c r="H215" s="377">
        <x:f>H209*H212</x:f>
        <x:v>-633127.27171635698</x:v>
      </x:c>
      <x:c r="I215" s="377">
        <x:f>I211*I209</x:f>
        <x:v>-326587.35117876291</x:v>
      </x:c>
      <x:c r="J215" s="379"/>
    </x:row>
    <x:row r="216" spans="2:10" ht="9" customHeight="1">
      <x:c r="B216" s="401"/>
      <x:c r="C216" s="403"/>
      <x:c r="D216" s="403">
        <x:v/>
      </x:c>
      <x:c r="E216" s="403"/>
      <x:c r="F216" s="403"/>
      <x:c r="G216" s="403"/>
      <x:c r="H216" s="403"/>
      <x:c r="I216" s="403"/>
      <x:c r="J216" s="403"/>
    </x:row>
    <x:row r="217" spans="2:10" ht="9" customHeight="1">
      <x:c r="B217" s="344"/>
      <x:c r="C217" s="344"/>
      <x:c r="D217" s="344">
        <x:v/>
      </x:c>
      <x:c r="E217" s="344"/>
      <x:c r="F217" s="344"/>
      <x:c r="G217" s="344"/>
      <x:c r="H217" s="344"/>
      <x:c r="I217" s="344"/>
      <x:c r="J217" s="344"/>
    </x:row>
    <x:row r="218" spans="2:10">
      <x:c r="B218" s="344" t="s">
        <x:v>164</x:v>
      </x:c>
      <x:c r="C218" s="96"/>
      <x:c r="D218" s="96">
        <x:v/>
      </x:c>
      <x:c r="E218" s="344" t="s">
        <x:v>165</x:v>
      </x:c>
      <x:c r="F218" s="344" t="s">
        <x:v>1053</x:v>
      </x:c>
      <x:c r="G218" s="344" t="s">
        <x:v>1191</x:v>
      </x:c>
      <x:c r="H218" s="344" t="s">
        <x:v>1192</x:v>
      </x:c>
      <x:c r="I218" s="344" t="s">
        <x:v>1193</x:v>
      </x:c>
      <x:c r="J218" s="344" t="s">
        <x:v>1194</x:v>
      </x:c>
    </x:row>
    <x:row r="219" spans="2:10">
      <x:c r="B219" s="353"/>
      <x:c r="C219" s="96"/>
      <x:c r="D219" s="96">
        <x:v/>
      </x:c>
      <x:c r="E219" s="344"/>
      <x:c r="F219" s="344" t="s">
        <x:v>1225</x:v>
      </x:c>
      <x:c r="G219" s="344" t="s">
        <x:v>238</x:v>
      </x:c>
      <x:c r="H219" s="344"/>
      <x:c r="I219" s="344"/>
      <x:c r="J219" s="558"/>
    </x:row>
    <x:row r="220" spans="2:10">
      <x:c r="B220" s="396"/>
      <x:c r="C220" s="96"/>
      <x:c r="D220" s="96">
        <x:v/>
      </x:c>
      <x:c r="E220" s="344"/>
      <x:c r="F220" s="344" t="s">
        <x:v>1226</x:v>
      </x:c>
      <x:c r="G220" s="344" t="s">
        <x:v>208</x:v>
      </x:c>
      <x:c r="H220" s="344" t="s">
        <x:v>239</x:v>
      </x:c>
      <x:c r="I220" s="344" t="s">
        <x:v>240</x:v>
      </x:c>
      <x:c r="J220" s="558"/>
    </x:row>
    <x:row r="221" spans="2:10">
      <x:c r="B221" s="353" t="s">
        <x:v>1233</x:v>
      </x:c>
      <x:c r="E221" s="344" t="s">
        <x:v>44</x:v>
      </x:c>
      <x:c r="F221" s="347" t="s">
        <x:v>1227</x:v>
      </x:c>
      <x:c r="G221" s="344" t="s">
        <x:v>241</x:v>
      </x:c>
      <x:c r="H221" s="344" t="s">
        <x:v>241</x:v>
      </x:c>
      <x:c r="I221" s="344" t="s">
        <x:v>241</x:v>
      </x:c>
      <x:c r="J221" s="344" t="s">
        <x:v>245</x:v>
      </x:c>
    </x:row>
    <x:row r="222" spans="2:10" ht="9.75" customHeight="1">
      <x:c r="B222" s="513"/>
      <x:c r="C222" s="514"/>
      <x:c r="D222" s="517">
        <x:v/>
      </x:c>
      <x:c r="E222" s="515"/>
      <x:c r="F222" s="515"/>
      <x:c r="G222" s="515"/>
      <x:c r="H222" s="515"/>
      <x:c r="I222" s="515"/>
      <x:c r="J222" s="559"/>
    </x:row>
    <x:row r="223" spans="2:10" ht="9.75" customHeight="1">
      <x:c r="B223" s="513"/>
      <x:c r="C223" s="514"/>
      <x:c r="D223" s="517">
        <x:v/>
      </x:c>
      <x:c r="E223" s="515"/>
      <x:c r="F223" s="515"/>
      <x:c r="G223" s="515"/>
      <x:c r="H223" s="515"/>
      <x:c r="I223" s="515"/>
      <x:c r="J223" s="559"/>
    </x:row>
    <x:row r="224" spans="2:10" ht="9.75" customHeight="1">
      <x:c r="B224" s="513"/>
      <x:c r="C224" s="514"/>
      <x:c r="D224" s="517">
        <x:v/>
      </x:c>
      <x:c r="E224" s="515"/>
      <x:c r="F224" s="515"/>
      <x:c r="G224" s="515"/>
      <x:c r="H224" s="515"/>
      <x:c r="I224" s="515"/>
      <x:c r="J224" s="559"/>
    </x:row>
    <x:row r="225" spans="2:10" ht="9.75" customHeight="1">
      <x:c r="B225" s="513"/>
      <x:c r="C225" s="514"/>
      <x:c r="D225" s="517">
        <x:v/>
      </x:c>
      <x:c r="E225" s="515"/>
      <x:c r="F225" s="515"/>
      <x:c r="G225" s="515"/>
      <x:c r="H225" s="515"/>
      <x:c r="I225" s="515"/>
      <x:c r="J225" s="519"/>
    </x:row>
    <x:row r="226" spans="2:10" ht="9.75" customHeight="1">
      <x:c r="B226" s="513"/>
      <x:c r="C226" s="514"/>
      <x:c r="D226" s="517">
        <x:v/>
      </x:c>
      <x:c r="E226" s="515"/>
      <x:c r="F226" s="515"/>
      <x:c r="G226" s="515"/>
      <x:c r="H226" s="515"/>
      <x:c r="I226" s="515"/>
      <x:c r="J226" s="559"/>
    </x:row>
    <x:row r="227" spans="2:10" ht="9.75" customHeight="1">
      <x:c r="B227" s="513"/>
      <x:c r="C227" s="514"/>
      <x:c r="D227" s="517">
        <x:v/>
      </x:c>
      <x:c r="E227" s="515"/>
      <x:c r="F227" s="515"/>
      <x:c r="G227" s="515"/>
      <x:c r="H227" s="515"/>
      <x:c r="I227" s="515"/>
      <x:c r="J227" s="559"/>
    </x:row>
    <x:row r="228" spans="2:10">
      <x:c r="B228" s="369" t="s">
        <x:v>953</x:v>
      </x:c>
      <x:c r="C228" s="367"/>
      <x:c r="D228" s="368">
        <x:v/>
      </x:c>
      <x:c r="E228" s="368">
        <x:f>SUM(E222:E227)</x:f>
        <x:v>0</x:v>
      </x:c>
      <x:c r="F228" s="368">
        <x:f>SUM(F222:F227)</x:f>
        <x:v>0</x:v>
      </x:c>
      <x:c r="G228" s="368">
        <x:f>SUM(G222:G227)</x:f>
        <x:v>0</x:v>
      </x:c>
      <x:c r="H228" s="368">
        <x:f>SUM(H222:H227)</x:f>
        <x:v>0</x:v>
      </x:c>
      <x:c r="I228" s="368">
        <x:f>SUM(I222:I227)</x:f>
        <x:v>0</x:v>
      </x:c>
      <x:c r="J228" s="560"/>
    </x:row>
    <x:row r="229" spans="2:10">
      <x:c r="B229" s="369"/>
      <x:c r="C229" s="367"/>
      <x:c r="D229" s="367">
        <x:v/>
      </x:c>
      <x:c r="E229" s="368"/>
      <x:c r="F229" s="368"/>
      <x:c r="G229" s="368"/>
      <x:c r="H229" s="368"/>
      <x:c r="I229" s="368"/>
      <x:c r="J229" s="560"/>
    </x:row>
    <x:row r="230" spans="2:10">
      <x:c r="B230" s="387" t="s">
        <x:v>1644</x:v>
      </x:c>
      <x:c r="C230" s="388"/>
      <x:c r="D230" s="389">
        <x:v/>
      </x:c>
      <x:c r="E230" s="372">
        <x:f>SUM(F230:I230)</x:f>
        <x:v>0</x:v>
      </x:c>
      <x:c r="F230" s="363"/>
      <x:c r="G230" s="363"/>
      <x:c r="H230" s="363"/>
      <x:c r="I230" s="363"/>
      <x:c r="J230" s="373"/>
    </x:row>
    <x:row r="231" spans="2:10">
      <x:c r="B231" s="370" t="s">
        <x:v>1641</x:v>
      </x:c>
      <x:c r="C231" s="371"/>
      <x:c r="D231" s="389">
        <x:v/>
      </x:c>
      <x:c r="E231" s="372">
        <x:f>SUM(F231:I231)</x:f>
        <x:v>0</x:v>
      </x:c>
      <x:c r="F231" s="363"/>
      <x:c r="G231" s="363"/>
      <x:c r="H231" s="363"/>
      <x:c r="I231" s="363"/>
      <x:c r="J231" s="373"/>
    </x:row>
    <x:row r="232" spans="2:10">
      <x:c r="B232" s="370" t="s">
        <x:v>1642</x:v>
      </x:c>
      <x:c r="C232" s="371"/>
      <x:c r="D232" s="389">
        <x:v/>
      </x:c>
      <x:c r="E232" s="372">
        <x:f>SUM(F232:I232)</x:f>
        <x:v>0</x:v>
      </x:c>
      <x:c r="F232" s="363"/>
      <x:c r="G232" s="363"/>
      <x:c r="H232" s="363"/>
      <x:c r="I232" s="363"/>
      <x:c r="J232" s="373"/>
    </x:row>
    <x:row r="233" spans="2:10">
      <x:c r="B233" s="370" t="s">
        <x:v>1643</x:v>
      </x:c>
      <x:c r="C233" s="371"/>
      <x:c r="D233" s="389">
        <x:v/>
      </x:c>
      <x:c r="E233" s="372">
        <x:f>SUM(F233:I233)</x:f>
        <x:v>0</x:v>
      </x:c>
      <x:c r="F233" s="363"/>
      <x:c r="G233" s="363"/>
      <x:c r="H233" s="363"/>
      <x:c r="I233" s="363"/>
      <x:c r="J233" s="373"/>
    </x:row>
    <x:row r="234" spans="2:10" ht="5.0999999999999996" customHeight="1">
      <x:c r="B234" s="365"/>
      <x:c r="C234" s="366"/>
      <x:c r="D234" s="367">
        <x:v/>
      </x:c>
      <x:c r="E234" s="368"/>
      <x:c r="F234" s="368"/>
      <x:c r="G234" s="368"/>
      <x:c r="H234" s="368"/>
      <x:c r="I234" s="368"/>
      <x:c r="J234" s="560"/>
    </x:row>
    <x:row r="235" spans="2:10">
      <x:c r="B235" s="390" t="s">
        <x:v>905</x:v>
      </x:c>
      <x:c r="C235" s="391"/>
      <x:c r="D235" s="367">
        <x:v/>
      </x:c>
      <x:c r="E235" s="368">
        <x:f>SUM(E230:E234)+E228</x:f>
        <x:v>0</x:v>
      </x:c>
      <x:c r="F235" s="368">
        <x:f t="shared" ref="F235:I235" si="13">SUM(F230:F234)+F228</x:f>
        <x:v>0</x:v>
      </x:c>
      <x:c r="G235" s="368">
        <x:f t="shared" si="13"/>
        <x:v>0</x:v>
      </x:c>
      <x:c r="H235" s="368">
        <x:f t="shared" si="13"/>
        <x:v>0</x:v>
      </x:c>
      <x:c r="I235" s="368">
        <x:f t="shared" si="13"/>
        <x:v>0</x:v>
      </x:c>
      <x:c r="J235" s="560"/>
    </x:row>
    <x:row r="236" spans="2:10">
      <x:c r="B236" s="392"/>
      <x:c r="C236" s="393"/>
      <x:c r="D236" s="393">
        <x:v/>
      </x:c>
      <x:c r="E236" s="377"/>
      <x:c r="F236" s="368"/>
      <x:c r="G236" s="368"/>
      <x:c r="H236" s="368"/>
      <x:c r="I236" s="368"/>
      <x:c r="J236" s="379"/>
    </x:row>
    <x:row r="237" spans="2:10">
      <x:c r="B237" s="394" t="s">
        <x:v>244</x:v>
      </x:c>
      <x:c r="C237" s="395"/>
      <x:c r="D237" s="376">
        <x:v/>
      </x:c>
      <x:c r="E237" s="377"/>
      <x:c r="F237" s="377"/>
      <x:c r="G237" s="377"/>
      <x:c r="H237" s="377"/>
      <x:c r="I237" s="378">
        <x:f>'ATT H-1A'!$H$24</x:f>
        <x:v>0.11976146200406269</x:v>
      </x:c>
      <x:c r="J237" s="379"/>
    </x:row>
    <x:row r="238" spans="2:10">
      <x:c r="B238" s="374" t="s">
        <x:v>217</x:v>
      </x:c>
      <x:c r="C238" s="375"/>
      <x:c r="D238" s="376">
        <x:v/>
      </x:c>
      <x:c r="E238" s="377"/>
      <x:c r="F238" s="377"/>
      <x:c r="G238" s="377"/>
      <x:c r="H238" s="378">
        <x:f>'ATT H-1A'!$H$45</x:f>
        <x:v>0.38306275564381054</x:v>
      </x:c>
      <x:c r="I238" s="377"/>
      <x:c r="J238" s="379"/>
    </x:row>
    <x:row r="239" spans="2:10">
      <x:c r="B239" s="374" t="s">
        <x:v>882</x:v>
      </x:c>
      <x:c r="C239" s="375"/>
      <x:c r="D239" s="376">
        <x:v/>
      </x:c>
      <x:c r="E239" s="377"/>
      <x:c r="F239" s="377"/>
      <x:c r="G239" s="378">
        <x:v>1</x:v>
      </x:c>
      <x:c r="H239" s="377"/>
      <x:c r="I239" s="377"/>
      <x:c r="J239" s="379"/>
    </x:row>
    <x:row r="240" spans="2:10">
      <x:c r="B240" s="374" t="s">
        <x:v>883</x:v>
      </x:c>
      <x:c r="C240" s="375"/>
      <x:c r="D240" s="376">
        <x:v/>
      </x:c>
      <x:c r="E240" s="377"/>
      <x:c r="F240" s="378">
        <x:v>0</x:v>
      </x:c>
      <x:c r="G240" s="377"/>
      <x:c r="H240" s="377"/>
      <x:c r="I240" s="377"/>
      <x:c r="J240" s="379"/>
    </x:row>
    <x:row r="241" spans="2:10">
      <x:c r="B241" s="380" t="s">
        <x:v>884</x:v>
      </x:c>
      <x:c r="C241" s="375"/>
      <x:c r="D241" s="376">
        <x:v/>
      </x:c>
      <x:c r="E241" s="377">
        <x:f>F241+G241+H241+I241</x:f>
        <x:v>0</x:v>
      </x:c>
      <x:c r="F241" s="377">
        <x:f>F240*F235</x:f>
        <x:v>0</x:v>
      </x:c>
      <x:c r="G241" s="377">
        <x:f>G235*G239</x:f>
        <x:v>0</x:v>
      </x:c>
      <x:c r="H241" s="377">
        <x:f>H235*H238</x:f>
        <x:v>0</x:v>
      </x:c>
      <x:c r="I241" s="377">
        <x:f>I237*I235</x:f>
        <x:v>0</x:v>
      </x:c>
      <x:c r="J241" s="379"/>
    </x:row>
    <x:row r="242" spans="2:10" ht="6.75" customHeight="1">
      <x:c r="B242" s="381"/>
      <x:c r="E242" s="351"/>
      <x:c r="F242" s="351"/>
      <x:c r="G242" s="351"/>
      <x:c r="H242" s="351"/>
      <x:c r="I242" s="351"/>
      <x:c r="J242" s="382"/>
    </x:row>
    <x:row r="243" spans="2:10" ht="8.25" customHeight="1">
      <x:c r="B243" s="381"/>
      <x:c r="E243" s="351"/>
      <x:c r="F243" s="351"/>
      <x:c r="G243" s="351"/>
      <x:c r="H243" s="351"/>
      <x:c r="I243" s="351"/>
      <x:c r="J243" s="382"/>
    </x:row>
    <x:row r="244" spans="2:10" ht="8.25" customHeight="1">
      <x:c r="B244" s="344"/>
      <x:c r="C244" s="344"/>
      <x:c r="D244" s="344">
        <x:v/>
      </x:c>
      <x:c r="E244" s="344"/>
      <x:c r="F244" s="344"/>
      <x:c r="G244" s="344"/>
      <x:c r="H244" s="344"/>
      <x:c r="I244" s="344"/>
      <x:c r="J244" s="344"/>
    </x:row>
    <x:row r="245" spans="2:10">
      <x:c r="B245" s="344" t="s">
        <x:v>164</x:v>
      </x:c>
      <x:c r="C245" s="96"/>
      <x:c r="D245" s="96">
        <x:v/>
      </x:c>
      <x:c r="E245" s="344" t="s">
        <x:v>165</x:v>
      </x:c>
      <x:c r="F245" s="344" t="s">
        <x:v>1053</x:v>
      </x:c>
      <x:c r="G245" s="344" t="s">
        <x:v>1191</x:v>
      </x:c>
      <x:c r="H245" s="344" t="s">
        <x:v>1192</x:v>
      </x:c>
      <x:c r="I245" s="344" t="s">
        <x:v>1193</x:v>
      </x:c>
      <x:c r="J245" s="344" t="s">
        <x:v>1194</x:v>
      </x:c>
    </x:row>
    <x:row r="246" spans="2:10">
      <x:c r="B246" s="353"/>
      <x:c r="C246" s="96"/>
      <x:c r="D246" s="96">
        <x:v/>
      </x:c>
      <x:c r="E246" s="344"/>
      <x:c r="F246" s="344" t="s">
        <x:v>1225</x:v>
      </x:c>
      <x:c r="G246" s="344" t="s">
        <x:v>238</x:v>
      </x:c>
      <x:c r="H246" s="344"/>
      <x:c r="I246" s="344"/>
      <x:c r="J246" s="558"/>
    </x:row>
    <x:row r="247" spans="2:10">
      <x:c r="B247" s="396"/>
      <x:c r="C247" s="96"/>
      <x:c r="D247" s="96">
        <x:v/>
      </x:c>
      <x:c r="E247" s="344"/>
      <x:c r="F247" s="344" t="s">
        <x:v>1226</x:v>
      </x:c>
      <x:c r="G247" s="344" t="s">
        <x:v>208</x:v>
      </x:c>
      <x:c r="H247" s="344" t="s">
        <x:v>239</x:v>
      </x:c>
      <x:c r="I247" s="344" t="s">
        <x:v>240</x:v>
      </x:c>
      <x:c r="J247" s="558"/>
    </x:row>
    <x:row r="248" spans="2:10" ht="16.5" customHeight="1">
      <x:c r="B248" s="353" t="s">
        <x:v>904</x:v>
      </x:c>
      <x:c r="E248" s="344" t="s">
        <x:v>44</x:v>
      </x:c>
      <x:c r="F248" s="347" t="s">
        <x:v>1227</x:v>
      </x:c>
      <x:c r="G248" s="344" t="s">
        <x:v>241</x:v>
      </x:c>
      <x:c r="H248" s="344" t="s">
        <x:v>241</x:v>
      </x:c>
      <x:c r="I248" s="344" t="s">
        <x:v>241</x:v>
      </x:c>
      <x:c r="J248" s="344" t="s">
        <x:v>245</x:v>
      </x:c>
    </x:row>
    <x:row r="249" spans="2:10">
      <x:c r="B249" s="376" t="s">
        <x:v>952</x:v>
      </x:c>
      <x:c r="C249" s="376"/>
      <x:c r="D249" s="376">
        <x:v/>
      </x:c>
      <x:c r="E249" s="368">
        <x:f>SUM(F249:I249)</x:f>
        <x:v>-62097809</x:v>
      </x:c>
      <x:c r="F249" s="377">
        <x:f>F202</x:f>
        <x:v>-57718024</x:v>
      </x:c>
      <x:c r="G249" s="377">
        <x:f>G202</x:f>
        <x:v>0</x:v>
      </x:c>
      <x:c r="H249" s="377">
        <x:f>H202</x:f>
        <x:v>-1652803</x:v>
      </x:c>
      <x:c r="I249" s="377">
        <x:f>I202</x:f>
        <x:v>-2726982</x:v>
      </x:c>
      <x:c r="J249" s="379"/>
    </x:row>
    <x:row r="250" spans="2:10">
      <x:c r="B250" s="376" t="s">
        <x:v>904</x:v>
      </x:c>
      <x:c r="C250" s="376"/>
      <x:c r="D250" s="376">
        <x:v/>
      </x:c>
      <x:c r="E250" s="368">
        <x:f>SUM(F250:I250)</x:f>
        <x:v>0</x:v>
      </x:c>
      <x:c r="F250" s="377">
        <x:f>F228</x:f>
        <x:v>0</x:v>
      </x:c>
      <x:c r="G250" s="377">
        <x:f>G228</x:f>
        <x:v>0</x:v>
      </x:c>
      <x:c r="H250" s="377">
        <x:f>H228</x:f>
        <x:v>0</x:v>
      </x:c>
      <x:c r="I250" s="377">
        <x:f>I228</x:f>
        <x:v>0</x:v>
      </x:c>
      <x:c r="J250" s="379"/>
    </x:row>
    <x:row r="251" spans="2:10">
      <x:c r="B251" s="369" t="s">
        <x:v>898</x:v>
      </x:c>
      <x:c r="C251" s="376"/>
      <x:c r="D251" s="376">
        <x:v/>
      </x:c>
      <x:c r="E251" s="377">
        <x:f>E249+E250</x:f>
        <x:v>-62097809</x:v>
      </x:c>
      <x:c r="F251" s="377">
        <x:f>F249+F250</x:f>
        <x:v>-57718024</x:v>
      </x:c>
      <x:c r="G251" s="377">
        <x:f>G249+G250</x:f>
        <x:v>0</x:v>
      </x:c>
      <x:c r="H251" s="377">
        <x:f>H249+H250</x:f>
        <x:v>-1652803</x:v>
      </x:c>
      <x:c r="I251" s="377">
        <x:f>I249+I250</x:f>
        <x:v>-2726982</x:v>
      </x:c>
      <x:c r="J251" s="379"/>
    </x:row>
    <x:row r="252" spans="2:10">
      <x:c r="B252" s="381"/>
      <x:c r="E252" s="351"/>
      <x:c r="F252" s="351"/>
      <x:c r="G252" s="351"/>
      <x:c r="H252" s="351"/>
      <x:c r="I252" s="351"/>
      <x:c r="J252" s="382"/>
    </x:row>
    <x:row r="253" spans="2:10" s="96" customFormat="1">
      <x:c r="B253" s="1415" t="s">
        <x:v>252</x:v>
      </x:c>
      <x:c r="C253" s="1422"/>
      <x:c r="D253" s="1422">
        <x:v/>
      </x:c>
      <x:c r="E253" s="1422"/>
      <x:c r="F253" s="1422"/>
      <x:c r="G253" s="1426"/>
      <x:c r="H253" s="1426"/>
      <x:c r="I253" s="1426"/>
      <x:c r="J253" s="562"/>
    </x:row>
    <x:row r="254" spans="2:10" s="96" customFormat="1" ht="12.75" customHeight="1">
      <x:c r="B254" s="1832" t="s">
        <x:v>1232</x:v>
      </x:c>
      <x:c r="C254" s="1832"/>
      <x:c r="D254" s="1832">
        <x:v/>
      </x:c>
      <x:c r="E254" s="1832"/>
      <x:c r="F254" s="1832"/>
      <x:c r="G254" s="1832"/>
      <x:c r="H254" s="1832"/>
      <x:c r="I254" s="1832"/>
      <x:c r="J254" s="562"/>
    </x:row>
    <x:row r="255" spans="2:10" s="96" customFormat="1">
      <x:c r="B255" s="1418" t="s">
        <x:v>247</x:v>
      </x:c>
      <x:c r="C255" s="1422"/>
      <x:c r="D255" s="1422">
        <x:v/>
      </x:c>
      <x:c r="E255" s="1422"/>
      <x:c r="F255" s="1422"/>
      <x:c r="G255" s="1426"/>
      <x:c r="H255" s="1426"/>
      <x:c r="I255" s="1426"/>
      <x:c r="J255" s="562"/>
    </x:row>
    <x:row r="256" spans="2:10" s="96" customFormat="1">
      <x:c r="B256" s="1418" t="s">
        <x:v>248</x:v>
      </x:c>
      <x:c r="C256" s="1422"/>
      <x:c r="D256" s="1422">
        <x:v/>
      </x:c>
      <x:c r="E256" s="1422"/>
      <x:c r="F256" s="1422"/>
      <x:c r="G256" s="1426"/>
      <x:c r="H256" s="1426"/>
      <x:c r="I256" s="1426"/>
      <x:c r="J256" s="562"/>
    </x:row>
    <x:row r="257" spans="2:10" s="96" customFormat="1">
      <x:c r="B257" s="1418" t="s">
        <x:v>249</x:v>
      </x:c>
      <x:c r="C257" s="1422"/>
      <x:c r="D257" s="1422">
        <x:v/>
      </x:c>
      <x:c r="E257" s="1422"/>
      <x:c r="F257" s="1422"/>
      <x:c r="G257" s="1426"/>
      <x:c r="H257" s="1426"/>
      <x:c r="I257" s="1426"/>
      <x:c r="J257" s="562"/>
    </x:row>
    <x:row r="258" spans="2:10" s="96" customFormat="1" ht="15.75" customHeight="1">
      <x:c r="B258" s="1830" t="s">
        <x:v>250</x:v>
      </x:c>
      <x:c r="C258" s="1830"/>
      <x:c r="D258" s="1830">
        <x:v/>
      </x:c>
      <x:c r="E258" s="1830"/>
      <x:c r="F258" s="1830"/>
      <x:c r="G258" s="1830"/>
      <x:c r="H258" s="1830"/>
      <x:c r="I258" s="1830"/>
      <x:c r="J258" s="558"/>
    </x:row>
    <x:row r="259" spans="2:10" s="96" customFormat="1" ht="9" customHeight="1">
      <x:c r="B259" s="1830"/>
      <x:c r="C259" s="1830"/>
      <x:c r="D259" s="1830">
        <x:v/>
      </x:c>
      <x:c r="E259" s="1830"/>
      <x:c r="F259" s="1830"/>
      <x:c r="G259" s="1830"/>
      <x:c r="H259" s="1830"/>
      <x:c r="I259" s="1830"/>
      <x:c r="J259" s="558"/>
    </x:row>
    <x:row r="260" spans="2:10" s="96" customFormat="1">
      <x:c r="B260" s="1427" t="s">
        <x:v>906</x:v>
      </x:c>
      <x:c r="C260" s="1422"/>
      <x:c r="D260" s="1422">
        <x:v/>
      </x:c>
      <x:c r="E260" s="1422"/>
      <x:c r="F260" s="1422"/>
      <x:c r="G260" s="1426"/>
      <x:c r="H260" s="1426"/>
      <x:c r="I260" s="1426"/>
      <x:c r="J260" s="562"/>
    </x:row>
    <x:row r="261" spans="2:10">
      <x:c r="B261" s="1418" t="s">
        <x:v>900</x:v>
      </x:c>
    </x:row>
    <x:row r="262" spans="2:10" ht="12" customHeight="1">
      <x:c r="B262" s="401"/>
      <x:c r="C262" s="402"/>
      <x:c r="D262" s="403">
        <x:v/>
      </x:c>
      <x:c r="E262" s="403"/>
      <x:c r="F262" s="403"/>
      <x:c r="G262" s="403"/>
      <x:c r="H262" s="403"/>
      <x:c r="I262" s="403"/>
      <x:c r="J262" s="403"/>
    </x:row>
    <x:row r="263" spans="2:10" ht="12.75" customHeight="1">
      <x:c r="B263" s="401"/>
      <x:c r="C263" s="403"/>
      <x:c r="D263" s="403">
        <x:v/>
      </x:c>
      <x:c r="E263" s="403"/>
      <x:c r="F263" s="403"/>
      <x:c r="G263" s="403"/>
      <x:c r="H263" s="403"/>
      <x:c r="I263" s="403"/>
      <x:c r="J263" s="403"/>
    </x:row>
    <x:row r="264" spans="2:10">
      <x:c r="B264" s="344" t="s">
        <x:v>164</x:v>
      </x:c>
      <x:c r="C264" s="96"/>
      <x:c r="D264" s="96">
        <x:v/>
      </x:c>
      <x:c r="E264" s="344" t="s">
        <x:v>165</x:v>
      </x:c>
      <x:c r="F264" s="344" t="s">
        <x:v>1053</x:v>
      </x:c>
      <x:c r="G264" s="344" t="s">
        <x:v>1191</x:v>
      </x:c>
      <x:c r="H264" s="344" t="s">
        <x:v>1192</x:v>
      </x:c>
      <x:c r="I264" s="344" t="s">
        <x:v>1193</x:v>
      </x:c>
      <x:c r="J264" s="344" t="s">
        <x:v>1194</x:v>
      </x:c>
    </x:row>
    <x:row r="265" spans="2:10">
      <x:c r="B265" s="353"/>
      <x:c r="C265" s="96" t="s">
        <x:v>86</x:v>
      </x:c>
      <x:c r="D265" s="96">
        <x:v/>
      </x:c>
      <x:c r="E265" s="344"/>
      <x:c r="F265" s="344" t="s">
        <x:v>1225</x:v>
      </x:c>
      <x:c r="G265" s="344" t="s">
        <x:v>238</x:v>
      </x:c>
      <x:c r="H265" s="344"/>
      <x:c r="I265" s="344"/>
      <x:c r="J265" s="558"/>
    </x:row>
    <x:row r="266" spans="2:10">
      <x:c r="B266" s="396"/>
      <x:c r="C266" s="96"/>
      <x:c r="D266" s="96">
        <x:v/>
      </x:c>
      <x:c r="E266" s="344"/>
      <x:c r="F266" s="344" t="s">
        <x:v>1226</x:v>
      </x:c>
      <x:c r="G266" s="344" t="s">
        <x:v>208</x:v>
      </x:c>
      <x:c r="H266" s="344" t="s">
        <x:v>239</x:v>
      </x:c>
      <x:c r="I266" s="344" t="s">
        <x:v>240</x:v>
      </x:c>
      <x:c r="J266" s="558"/>
    </x:row>
    <x:row r="267" spans="2:10">
      <x:c r="B267" s="353" t="s">
        <x:v>1234</x:v>
      </x:c>
      <x:c r="E267" s="344" t="s">
        <x:v>44</x:v>
      </x:c>
      <x:c r="F267" s="347" t="s">
        <x:v>1227</x:v>
      </x:c>
      <x:c r="G267" s="344" t="s">
        <x:v>241</x:v>
      </x:c>
      <x:c r="H267" s="344" t="s">
        <x:v>241</x:v>
      </x:c>
      <x:c r="I267" s="344" t="s">
        <x:v>241</x:v>
      </x:c>
      <x:c r="J267" s="344" t="s">
        <x:v>245</x:v>
      </x:c>
    </x:row>
    <x:row r="268" spans="2:10" s="1553" customFormat="1" ht="63.75">
      <x:c r="B268" s="1549" t="s">
        <x:v>1740</x:v>
      </x:c>
      <x:c r="C268" s="1550"/>
      <x:c r="D268" s="1557">
        <x:v/>
      </x:c>
      <x:c r="E268" s="1558">
        <x:f>SUM(F268:I268)</x:f>
        <x:v>-1861037</x:v>
      </x:c>
      <x:c r="F268" s="517">
        <x:v>0</x:v>
      </x:c>
      <x:c r="G268" s="517">
        <x:v>0</x:v>
      </x:c>
      <x:c r="H268" s="517">
        <x:v>-1861037</x:v>
      </x:c>
      <x:c r="I268" s="517">
        <x:v>0</x:v>
      </x:c>
      <x:c r="J268" s="1421" t="s">
        <x:v>1859</x:v>
      </x:c>
    </x:row>
    <x:row r="269" spans="2:10">
      <x:c r="B269" s="475"/>
      <x:c r="C269" s="477"/>
      <x:c r="D269" s="478">
        <x:v/>
      </x:c>
      <x:c r="E269" s="476"/>
      <x:c r="F269" s="476"/>
      <x:c r="G269" s="476"/>
      <x:c r="H269" s="476"/>
      <x:c r="I269" s="363"/>
      <x:c r="J269" s="404"/>
    </x:row>
    <x:row r="270" spans="2:10">
      <x:c r="B270" s="362"/>
      <x:c r="C270" s="383"/>
      <x:c r="D270" s="385">
        <x:v/>
      </x:c>
      <x:c r="E270" s="363"/>
      <x:c r="F270" s="363"/>
      <x:c r="G270" s="363"/>
      <x:c r="H270" s="363"/>
      <x:c r="I270" s="363"/>
      <x:c r="J270" s="404"/>
    </x:row>
    <x:row r="271" spans="2:10">
      <x:c r="B271" s="362"/>
      <x:c r="C271" s="383"/>
      <x:c r="D271" s="385">
        <x:v/>
      </x:c>
      <x:c r="E271" s="363"/>
      <x:c r="F271" s="363"/>
      <x:c r="G271" s="363"/>
      <x:c r="H271" s="363"/>
      <x:c r="I271" s="363"/>
      <x:c r="J271" s="404"/>
    </x:row>
    <x:row r="272" spans="2:10">
      <x:c r="B272" s="362"/>
      <x:c r="C272" s="383"/>
      <x:c r="D272" s="385">
        <x:v/>
      </x:c>
      <x:c r="E272" s="363"/>
      <x:c r="F272" s="363"/>
      <x:c r="G272" s="363"/>
      <x:c r="H272" s="363"/>
      <x:c r="I272" s="363"/>
      <x:c r="J272" s="404"/>
    </x:row>
    <x:row r="273" spans="2:10">
      <x:c r="B273" s="362"/>
      <x:c r="C273" s="383"/>
      <x:c r="D273" s="385">
        <x:v/>
      </x:c>
      <x:c r="E273" s="363"/>
      <x:c r="F273" s="363"/>
      <x:c r="G273" s="363"/>
      <x:c r="H273" s="363"/>
      <x:c r="I273" s="363"/>
      <x:c r="J273" s="404"/>
    </x:row>
    <x:row r="274" spans="2:10">
      <x:c r="B274" s="362"/>
      <x:c r="C274" s="383"/>
      <x:c r="D274" s="385">
        <x:v/>
      </x:c>
      <x:c r="E274" s="363"/>
      <x:c r="F274" s="363"/>
      <x:c r="G274" s="363"/>
      <x:c r="H274" s="363"/>
      <x:c r="I274" s="363"/>
      <x:c r="J274" s="404"/>
    </x:row>
    <x:row r="275" spans="2:10">
      <x:c r="B275" s="369" t="s">
        <x:v>1235</x:v>
      </x:c>
      <x:c r="C275" s="391"/>
      <x:c r="D275" s="367">
        <x:v/>
      </x:c>
      <x:c r="E275" s="368">
        <x:f>SUM(E268:E274)</x:f>
        <x:v>-1861037</x:v>
      </x:c>
      <x:c r="F275" s="368">
        <x:f>SUM(F268:F274)</x:f>
        <x:v>0</x:v>
      </x:c>
      <x:c r="G275" s="368">
        <x:f>SUM(G268:G274)</x:f>
        <x:v>0</x:v>
      </x:c>
      <x:c r="H275" s="368">
        <x:f>SUM(H268:H274)</x:f>
        <x:v>-1861037</x:v>
      </x:c>
      <x:c r="I275" s="368">
        <x:f>SUM(I268:I274)</x:f>
        <x:v>0</x:v>
      </x:c>
      <x:c r="J275" s="560"/>
    </x:row>
    <x:row r="276" spans="2:10">
      <x:c r="B276" s="369"/>
      <x:c r="C276" s="367"/>
      <x:c r="D276" s="367">
        <x:v/>
      </x:c>
      <x:c r="E276" s="368"/>
      <x:c r="F276" s="368"/>
      <x:c r="G276" s="368"/>
      <x:c r="H276" s="368"/>
      <x:c r="I276" s="368"/>
      <x:c r="J276" s="560"/>
    </x:row>
    <x:row r="277" spans="2:10">
      <x:c r="B277" s="370" t="s">
        <x:v>1741</x:v>
      </x:c>
      <x:c r="C277" s="371"/>
      <x:c r="D277" s="389">
        <x:v/>
      </x:c>
      <x:c r="E277" s="372">
        <x:f>SUM(F277:I277)</x:f>
        <x:v>1861037</x:v>
      </x:c>
      <x:c r="F277" s="363">
        <x:f>-F268</x:f>
        <x:v>0</x:v>
      </x:c>
      <x:c r="G277" s="363">
        <x:f t="shared" ref="G277:H277" si="14">-G268</x:f>
        <x:v>0</x:v>
      </x:c>
      <x:c r="H277" s="363">
        <x:f t="shared" si="14"/>
        <x:v>1861037</x:v>
      </x:c>
      <x:c r="I277" s="363"/>
      <x:c r="J277" s="373"/>
    </x:row>
    <x:row r="278" spans="2:10">
      <x:c r="B278" s="370"/>
      <x:c r="C278" s="371"/>
      <x:c r="D278" s="389">
        <x:v/>
      </x:c>
      <x:c r="E278" s="372"/>
      <x:c r="F278" s="363"/>
      <x:c r="G278" s="363"/>
      <x:c r="H278" s="363"/>
      <x:c r="I278" s="363"/>
      <x:c r="J278" s="373"/>
    </x:row>
    <x:row r="279" spans="2:10">
      <x:c r="B279" s="370"/>
      <x:c r="C279" s="371"/>
      <x:c r="D279" s="389">
        <x:v/>
      </x:c>
      <x:c r="E279" s="372"/>
      <x:c r="F279" s="363"/>
      <x:c r="G279" s="363"/>
      <x:c r="H279" s="363"/>
      <x:c r="I279" s="363"/>
      <x:c r="J279" s="373"/>
    </x:row>
    <x:row r="280" spans="2:10">
      <x:c r="B280" s="370"/>
      <x:c r="C280" s="371"/>
      <x:c r="D280" s="389">
        <x:v/>
      </x:c>
      <x:c r="E280" s="372"/>
      <x:c r="F280" s="363"/>
      <x:c r="G280" s="363"/>
      <x:c r="H280" s="363"/>
      <x:c r="I280" s="363"/>
      <x:c r="J280" s="373"/>
    </x:row>
    <x:row r="281" spans="2:10" ht="5.0999999999999996" customHeight="1">
      <x:c r="B281" s="365"/>
      <x:c r="C281" s="366"/>
      <x:c r="D281" s="367">
        <x:v/>
      </x:c>
      <x:c r="E281" s="368"/>
      <x:c r="F281" s="368"/>
      <x:c r="G281" s="368"/>
      <x:c r="H281" s="368"/>
      <x:c r="I281" s="368"/>
      <x:c r="J281" s="560"/>
    </x:row>
    <x:row r="282" spans="2:10">
      <x:c r="B282" s="369" t="s">
        <x:v>1236</x:v>
      </x:c>
      <x:c r="C282" s="367"/>
      <x:c r="D282" s="367">
        <x:v/>
      </x:c>
      <x:c r="E282" s="368">
        <x:f>SUM(E277:E281)+E275</x:f>
        <x:v>0</x:v>
      </x:c>
      <x:c r="F282" s="368">
        <x:f t="shared" ref="F282:I282" si="15">SUM(F277:F281)+F275</x:f>
        <x:v>0</x:v>
      </x:c>
      <x:c r="G282" s="368">
        <x:f t="shared" si="15"/>
        <x:v>0</x:v>
      </x:c>
      <x:c r="H282" s="368">
        <x:f t="shared" si="15"/>
        <x:v>0</x:v>
      </x:c>
      <x:c r="I282" s="368">
        <x:f t="shared" si="15"/>
        <x:v>0</x:v>
      </x:c>
      <x:c r="J282" s="560"/>
    </x:row>
    <x:row r="283" spans="2:10">
      <x:c r="B283" s="405"/>
      <x:c r="C283" s="376"/>
      <x:c r="D283" s="376">
        <x:v/>
      </x:c>
      <x:c r="E283" s="377"/>
      <x:c r="F283" s="368"/>
      <x:c r="G283" s="368"/>
      <x:c r="H283" s="368"/>
      <x:c r="I283" s="368"/>
      <x:c r="J283" s="379"/>
    </x:row>
    <x:row r="284" spans="2:10">
      <x:c r="B284" s="374" t="s">
        <x:v>244</x:v>
      </x:c>
      <x:c r="C284" s="375"/>
      <x:c r="D284" s="376">
        <x:v/>
      </x:c>
      <x:c r="E284" s="377"/>
      <x:c r="F284" s="377"/>
      <x:c r="G284" s="377"/>
      <x:c r="H284" s="377"/>
      <x:c r="I284" s="378">
        <x:f>I237</x:f>
        <x:v>0.11976146200406269</x:v>
      </x:c>
      <x:c r="J284" s="379"/>
    </x:row>
    <x:row r="285" spans="2:10">
      <x:c r="B285" s="571" t="s">
        <x:v>217</x:v>
      </x:c>
      <x:c r="C285" s="570"/>
      <x:c r="D285" s="376">
        <x:v/>
      </x:c>
      <x:c r="E285" s="377"/>
      <x:c r="F285" s="377"/>
      <x:c r="G285" s="377"/>
      <x:c r="H285" s="572">
        <x:f>H238</x:f>
        <x:v>0.38306275564381054</x:v>
      </x:c>
      <x:c r="I285" s="377"/>
      <x:c r="J285" s="379"/>
    </x:row>
    <x:row r="286" spans="2:10">
      <x:c r="B286" s="374" t="s">
        <x:v>882</x:v>
      </x:c>
      <x:c r="C286" s="375"/>
      <x:c r="D286" s="376">
        <x:v/>
      </x:c>
      <x:c r="E286" s="377"/>
      <x:c r="F286" s="377"/>
      <x:c r="G286" s="378">
        <x:f>G239</x:f>
        <x:v>1</x:v>
      </x:c>
      <x:c r="H286" s="377"/>
      <x:c r="I286" s="377"/>
      <x:c r="J286" s="379"/>
    </x:row>
    <x:row r="287" spans="2:10">
      <x:c r="B287" s="374" t="s">
        <x:v>883</x:v>
      </x:c>
      <x:c r="C287" s="375"/>
      <x:c r="D287" s="376">
        <x:v/>
      </x:c>
      <x:c r="E287" s="377"/>
      <x:c r="F287" s="378">
        <x:f>F240</x:f>
        <x:v>0</x:v>
      </x:c>
      <x:c r="G287" s="377"/>
      <x:c r="H287" s="377"/>
      <x:c r="I287" s="377"/>
      <x:c r="J287" s="379"/>
    </x:row>
    <x:row r="288" spans="2:10">
      <x:c r="B288" s="380" t="s">
        <x:v>1617</x:v>
      </x:c>
      <x:c r="C288" s="375"/>
      <x:c r="D288" s="376">
        <x:v/>
      </x:c>
      <x:c r="E288" s="377">
        <x:f>F288+G288+H288+I288</x:f>
        <x:v>0</x:v>
      </x:c>
      <x:c r="F288" s="377">
        <x:f>F287*F282</x:f>
        <x:v>0</x:v>
      </x:c>
      <x:c r="G288" s="377">
        <x:f>G282*G286</x:f>
        <x:v>0</x:v>
      </x:c>
      <x:c r="H288" s="377">
        <x:f>H282*H285</x:f>
        <x:v>0</x:v>
      </x:c>
      <x:c r="I288" s="377">
        <x:f>I284*I282</x:f>
        <x:v>0</x:v>
      </x:c>
      <x:c r="J288" s="379"/>
    </x:row>
    <x:row r="289" spans="2:10" ht="12.75" customHeight="1">
      <x:c r="B289" s="401"/>
      <x:c r="C289" s="403"/>
      <x:c r="D289" s="403">
        <x:v/>
      </x:c>
      <x:c r="E289" s="403"/>
      <x:c r="F289" s="403"/>
      <x:c r="G289" s="403"/>
      <x:c r="H289" s="403"/>
      <x:c r="I289" s="403"/>
      <x:c r="J289" s="403"/>
    </x:row>
    <x:row r="290" spans="2:10" ht="12.75" customHeight="1">
      <x:c r="B290" s="401"/>
      <x:c r="C290" s="403"/>
      <x:c r="D290" s="403">
        <x:v/>
      </x:c>
      <x:c r="E290" s="403"/>
      <x:c r="F290" s="403"/>
      <x:c r="G290" s="403"/>
      <x:c r="H290" s="403"/>
      <x:c r="I290" s="403"/>
      <x:c r="J290" s="403"/>
    </x:row>
    <x:row r="291" spans="2:10">
      <x:c r="B291" s="344" t="s">
        <x:v>164</x:v>
      </x:c>
      <x:c r="C291" s="96"/>
      <x:c r="D291" s="96">
        <x:v/>
      </x:c>
      <x:c r="E291" s="344" t="s">
        <x:v>165</x:v>
      </x:c>
      <x:c r="F291" s="344" t="s">
        <x:v>1053</x:v>
      </x:c>
      <x:c r="G291" s="344" t="s">
        <x:v>1191</x:v>
      </x:c>
      <x:c r="H291" s="344" t="s">
        <x:v>1192</x:v>
      </x:c>
      <x:c r="I291" s="344" t="s">
        <x:v>1193</x:v>
      </x:c>
      <x:c r="J291" s="344" t="s">
        <x:v>1194</x:v>
      </x:c>
    </x:row>
    <x:row r="292" spans="2:10">
      <x:c r="B292" s="353"/>
      <x:c r="C292" s="96"/>
      <x:c r="D292" s="96">
        <x:v/>
      </x:c>
      <x:c r="E292" s="344"/>
      <x:c r="F292" s="344" t="s">
        <x:v>1225</x:v>
      </x:c>
      <x:c r="G292" s="344" t="s">
        <x:v>238</x:v>
      </x:c>
      <x:c r="H292" s="344"/>
      <x:c r="I292" s="344"/>
      <x:c r="J292" s="558"/>
    </x:row>
    <x:row r="293" spans="2:10">
      <x:c r="B293" s="396"/>
      <x:c r="C293" s="96"/>
      <x:c r="D293" s="96">
        <x:v/>
      </x:c>
      <x:c r="E293" s="344"/>
      <x:c r="F293" s="344" t="s">
        <x:v>1226</x:v>
      </x:c>
      <x:c r="G293" s="344" t="s">
        <x:v>208</x:v>
      </x:c>
      <x:c r="H293" s="344" t="s">
        <x:v>239</x:v>
      </x:c>
      <x:c r="I293" s="344" t="s">
        <x:v>240</x:v>
      </x:c>
      <x:c r="J293" s="558"/>
    </x:row>
    <x:row r="294" spans="2:10">
      <x:c r="B294" s="353" t="s">
        <x:v>1124</x:v>
      </x:c>
      <x:c r="E294" s="344" t="s">
        <x:v>44</x:v>
      </x:c>
      <x:c r="F294" s="347" t="s">
        <x:v>1227</x:v>
      </x:c>
      <x:c r="G294" s="344" t="s">
        <x:v>241</x:v>
      </x:c>
      <x:c r="H294" s="344" t="s">
        <x:v>241</x:v>
      </x:c>
      <x:c r="I294" s="344" t="s">
        <x:v>241</x:v>
      </x:c>
      <x:c r="J294" s="344" t="s">
        <x:v>245</x:v>
      </x:c>
    </x:row>
    <x:row r="295" spans="2:10" s="1553" customFormat="1" ht="63.75">
      <x:c r="B295" s="1549" t="s">
        <x:v>1124</x:v>
      </x:c>
      <x:c r="C295" s="1550"/>
      <x:c r="D295" s="1557">
        <x:v/>
      </x:c>
      <x:c r="E295" s="1558">
        <x:f>SUM(F295:I295)</x:f>
        <x:v>247760</x:v>
      </x:c>
      <x:c r="F295" s="517">
        <x:v>0</x:v>
      </x:c>
      <x:c r="G295" s="517">
        <x:v>0</x:v>
      </x:c>
      <x:c r="H295" s="517">
        <x:v>247760</x:v>
      </x:c>
      <x:c r="I295" s="517">
        <x:v>0</x:v>
      </x:c>
      <x:c r="J295" s="1421" t="s">
        <x:v>1859</x:v>
      </x:c>
    </x:row>
    <x:row r="296" spans="2:10">
      <x:c r="B296" s="475"/>
      <x:c r="C296" s="477"/>
      <x:c r="D296" s="478">
        <x:v/>
      </x:c>
      <x:c r="E296" s="476"/>
      <x:c r="F296" s="476"/>
      <x:c r="G296" s="476"/>
      <x:c r="H296" s="476"/>
      <x:c r="I296" s="476"/>
      <x:c r="J296" s="404"/>
    </x:row>
    <x:row r="297" spans="2:10">
      <x:c r="B297" s="362"/>
      <x:c r="C297" s="383"/>
      <x:c r="D297" s="385">
        <x:v/>
      </x:c>
      <x:c r="E297" s="363"/>
      <x:c r="F297" s="363"/>
      <x:c r="G297" s="363"/>
      <x:c r="H297" s="363"/>
      <x:c r="I297" s="363"/>
      <x:c r="J297" s="404"/>
    </x:row>
    <x:row r="298" spans="2:10">
      <x:c r="B298" s="362"/>
      <x:c r="C298" s="383"/>
      <x:c r="D298" s="385">
        <x:v/>
      </x:c>
      <x:c r="E298" s="363"/>
      <x:c r="F298" s="363"/>
      <x:c r="G298" s="363"/>
      <x:c r="H298" s="363"/>
      <x:c r="I298" s="363"/>
      <x:c r="J298" s="404"/>
    </x:row>
    <x:row r="299" spans="2:10">
      <x:c r="B299" s="362"/>
      <x:c r="C299" s="383"/>
      <x:c r="D299" s="385">
        <x:v/>
      </x:c>
      <x:c r="E299" s="363"/>
      <x:c r="F299" s="363"/>
      <x:c r="G299" s="363"/>
      <x:c r="H299" s="363"/>
      <x:c r="I299" s="363"/>
      <x:c r="J299" s="404"/>
    </x:row>
    <x:row r="300" spans="2:10">
      <x:c r="B300" s="362"/>
      <x:c r="C300" s="383"/>
      <x:c r="D300" s="385">
        <x:v/>
      </x:c>
      <x:c r="E300" s="363"/>
      <x:c r="F300" s="363"/>
      <x:c r="G300" s="363"/>
      <x:c r="H300" s="363"/>
      <x:c r="I300" s="363"/>
      <x:c r="J300" s="404"/>
    </x:row>
    <x:row r="301" spans="2:10">
      <x:c r="B301" s="362"/>
      <x:c r="C301" s="383"/>
      <x:c r="D301" s="385">
        <x:v/>
      </x:c>
      <x:c r="E301" s="363"/>
      <x:c r="F301" s="363"/>
      <x:c r="G301" s="363"/>
      <x:c r="H301" s="363"/>
      <x:c r="I301" s="363"/>
      <x:c r="J301" s="404"/>
    </x:row>
    <x:row r="302" spans="2:10">
      <x:c r="B302" s="369" t="s">
        <x:v>1237</x:v>
      </x:c>
      <x:c r="C302" s="406"/>
      <x:c r="D302" s="367">
        <x:v/>
      </x:c>
      <x:c r="E302" s="368">
        <x:f>SUM(E295:E301)</x:f>
        <x:v>247760</x:v>
      </x:c>
      <x:c r="F302" s="368">
        <x:f>SUM(F295:F301)</x:f>
        <x:v>0</x:v>
      </x:c>
      <x:c r="G302" s="368">
        <x:f>SUM(G295:G301)</x:f>
        <x:v>0</x:v>
      </x:c>
      <x:c r="H302" s="368">
        <x:f>SUM(H295:H301)</x:f>
        <x:v>247760</x:v>
      </x:c>
      <x:c r="I302" s="368">
        <x:f>SUM(I295:I301)</x:f>
        <x:v>0</x:v>
      </x:c>
      <x:c r="J302" s="560"/>
    </x:row>
    <x:row r="303" spans="2:10">
      <x:c r="B303" s="369"/>
      <x:c r="C303" s="367"/>
      <x:c r="D303" s="367">
        <x:v/>
      </x:c>
      <x:c r="E303" s="368"/>
      <x:c r="F303" s="368"/>
      <x:c r="G303" s="368"/>
      <x:c r="H303" s="368"/>
      <x:c r="I303" s="368"/>
      <x:c r="J303" s="686"/>
    </x:row>
    <x:row r="304" spans="2:10">
      <x:c r="B304" s="370"/>
      <x:c r="C304" s="371"/>
      <x:c r="D304" s="389">
        <x:v/>
      </x:c>
      <x:c r="E304" s="372"/>
      <x:c r="F304" s="363"/>
      <x:c r="G304" s="363"/>
      <x:c r="H304" s="363"/>
      <x:c r="I304" s="363"/>
      <x:c r="J304" s="373"/>
    </x:row>
    <x:row r="305" spans="1:10">
      <x:c r="B305" s="370"/>
      <x:c r="C305" s="371"/>
      <x:c r="D305" s="389">
        <x:v/>
      </x:c>
      <x:c r="E305" s="372"/>
      <x:c r="F305" s="363"/>
      <x:c r="G305" s="363"/>
      <x:c r="H305" s="363"/>
      <x:c r="I305" s="363"/>
      <x:c r="J305" s="373"/>
    </x:row>
    <x:row r="306" spans="1:10">
      <x:c r="B306" s="370"/>
      <x:c r="C306" s="371"/>
      <x:c r="D306" s="389">
        <x:v/>
      </x:c>
      <x:c r="E306" s="372"/>
      <x:c r="F306" s="363"/>
      <x:c r="G306" s="363"/>
      <x:c r="H306" s="363"/>
      <x:c r="I306" s="363"/>
      <x:c r="J306" s="373"/>
    </x:row>
    <x:row r="307" spans="1:10">
      <x:c r="B307" s="370"/>
      <x:c r="C307" s="371"/>
      <x:c r="D307" s="389">
        <x:v/>
      </x:c>
      <x:c r="E307" s="372"/>
      <x:c r="F307" s="363"/>
      <x:c r="G307" s="363"/>
      <x:c r="H307" s="363"/>
      <x:c r="I307" s="363"/>
      <x:c r="J307" s="373"/>
    </x:row>
    <x:row r="308" spans="1:10" s="687" customFormat="1" ht="5.0999999999999996" customHeight="1">
      <x:c r="B308" s="688"/>
      <x:c r="C308" s="689"/>
      <x:c r="D308" s="690">
        <x:v/>
      </x:c>
      <x:c r="E308" s="691"/>
      <x:c r="F308" s="691"/>
      <x:c r="G308" s="691"/>
      <x:c r="H308" s="691"/>
      <x:c r="I308" s="691"/>
      <x:c r="J308" s="692"/>
    </x:row>
    <x:row r="309" spans="1:10" s="687" customFormat="1">
      <x:c r="B309" s="693" t="s">
        <x:v>1618</x:v>
      </x:c>
      <x:c r="C309" s="690"/>
      <x:c r="D309" s="690">
        <x:v/>
      </x:c>
      <x:c r="E309" s="691">
        <x:f>SUM(E304:E308)+E302</x:f>
        <x:v>247760</x:v>
      </x:c>
      <x:c r="F309" s="691">
        <x:f t="shared" ref="F309:I309" si="16">SUM(F304:F308)+F302</x:f>
        <x:v>0</x:v>
      </x:c>
      <x:c r="G309" s="691">
        <x:f t="shared" si="16"/>
        <x:v>0</x:v>
      </x:c>
      <x:c r="H309" s="691">
        <x:f t="shared" si="16"/>
        <x:v>247760</x:v>
      </x:c>
      <x:c r="I309" s="691">
        <x:f t="shared" si="16"/>
        <x:v>0</x:v>
      </x:c>
      <x:c r="J309" s="692"/>
    </x:row>
    <x:row r="310" spans="1:10">
      <x:c r="B310" s="392"/>
      <x:c r="C310" s="393"/>
      <x:c r="D310" s="393">
        <x:v/>
      </x:c>
      <x:c r="E310" s="377"/>
      <x:c r="F310" s="368"/>
      <x:c r="G310" s="368"/>
      <x:c r="H310" s="368"/>
      <x:c r="I310" s="368"/>
      <x:c r="J310" s="379"/>
    </x:row>
    <x:row r="311" spans="1:10">
      <x:c r="B311" s="394" t="s">
        <x:v>244</x:v>
      </x:c>
      <x:c r="C311" s="395"/>
      <x:c r="D311" s="376">
        <x:v/>
      </x:c>
      <x:c r="E311" s="377"/>
      <x:c r="F311" s="377"/>
      <x:c r="G311" s="377"/>
      <x:c r="H311" s="377"/>
      <x:c r="I311" s="378">
        <x:f>I284</x:f>
        <x:v>0.11976146200406269</x:v>
      </x:c>
      <x:c r="J311" s="379"/>
    </x:row>
    <x:row r="312" spans="1:10">
      <x:c r="B312" s="571" t="s">
        <x:v>217</x:v>
      </x:c>
      <x:c r="C312" s="570"/>
      <x:c r="D312" s="376">
        <x:v/>
      </x:c>
      <x:c r="E312" s="377"/>
      <x:c r="F312" s="377"/>
      <x:c r="G312" s="377"/>
      <x:c r="H312" s="572">
        <x:f>H285</x:f>
        <x:v>0.38306275564381054</x:v>
      </x:c>
      <x:c r="I312" s="377"/>
      <x:c r="J312" s="379"/>
    </x:row>
    <x:row r="313" spans="1:10">
      <x:c r="B313" s="374" t="s">
        <x:v>882</x:v>
      </x:c>
      <x:c r="C313" s="375"/>
      <x:c r="D313" s="376">
        <x:v/>
      </x:c>
      <x:c r="E313" s="377"/>
      <x:c r="F313" s="377"/>
      <x:c r="G313" s="378">
        <x:f>G286</x:f>
        <x:v>1</x:v>
      </x:c>
      <x:c r="H313" s="377"/>
      <x:c r="I313" s="377"/>
      <x:c r="J313" s="379"/>
    </x:row>
    <x:row r="314" spans="1:10">
      <x:c r="B314" s="374" t="s">
        <x:v>883</x:v>
      </x:c>
      <x:c r="C314" s="375"/>
      <x:c r="D314" s="376">
        <x:v/>
      </x:c>
      <x:c r="E314" s="377"/>
      <x:c r="F314" s="378">
        <x:f>F287</x:f>
        <x:v>0</x:v>
      </x:c>
      <x:c r="G314" s="377"/>
      <x:c r="H314" s="377"/>
      <x:c r="I314" s="377"/>
      <x:c r="J314" s="379"/>
    </x:row>
    <x:row r="315" spans="1:10">
      <x:c r="B315" s="380" t="s">
        <x:v>1238</x:v>
      </x:c>
      <x:c r="C315" s="375"/>
      <x:c r="D315" s="376">
        <x:v/>
      </x:c>
      <x:c r="E315" s="377">
        <x:f>F315+G315+H315+I315</x:f>
        <x:v>94907.628338310504</x:v>
      </x:c>
      <x:c r="F315" s="377">
        <x:f>F314*F309</x:f>
        <x:v>0</x:v>
      </x:c>
      <x:c r="G315" s="377">
        <x:f>G309*G313</x:f>
        <x:v>0</x:v>
      </x:c>
      <x:c r="H315" s="377">
        <x:f>H309*H312</x:f>
        <x:v>94907.628338310504</x:v>
      </x:c>
      <x:c r="I315" s="377">
        <x:f>I309*I311</x:f>
        <x:v>0</x:v>
      </x:c>
      <x:c r="J315" s="379"/>
    </x:row>
    <x:row r="316" spans="1:10">
      <x:c r="G316" s="355"/>
    </x:row>
    <x:row r="318" spans="1:10" s="297" customFormat="1" ht="15.75">
      <x:c r="A318" s="407" t="s">
        <x:v>464</x:v>
      </x:c>
      <x:c r="B318" s="408"/>
      <x:c r="C318" s="408"/>
      <x:c r="D318" s="15">
        <x:v/>
      </x:c>
      <x:c r="E318" s="15"/>
      <x:c r="F318" s="192"/>
      <x:c r="G318" s="15"/>
      <x:c r="H318" s="15"/>
      <x:c r="I318" s="15"/>
      <x:c r="J318" s="15"/>
    </x:row>
  </x:sheetData>
  <x:mergeCells count="12">
    <x:mergeCell ref="A1:K1"/>
    <x:mergeCell ref="A2:K2"/>
    <x:mergeCell ref="A3:K3"/>
    <x:mergeCell ref="B258:I259"/>
    <x:mergeCell ref="B6:J6"/>
    <x:mergeCell ref="B180:I180"/>
    <x:mergeCell ref="B184:I185"/>
    <x:mergeCell ref="B254:I254"/>
    <x:mergeCell ref="B114:I114"/>
    <x:mergeCell ref="B118:I119"/>
    <x:mergeCell ref="B29:J30"/>
    <x:mergeCell ref="B24:J26"/>
  </x:mergeCells>
  <x:printOptions horizontalCentered="1"/>
  <x:pageMargins left="0.2" right="0.2" top="0.5" bottom="0.5" header="0.3" footer="0.3"/>
  <x:pageSetup scale="48" fitToHeight="0" orientation="landscape" r:id="rId1"/>
  <x:rowBreaks count="4" manualBreakCount="4">
    <x:brk id="76" max="10" man="1"/>
    <x:brk id="146" max="10" man="1"/>
    <x:brk id="217" max="10" man="1"/>
    <x:brk id="263" max="10"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7F0332A-7222-46D9-A6C2-0BBC8F58C4A0}" mc:Ignorable="x14ac xr xr2 xr3">
  <x:sheetPr>
    <x:pageSetUpPr fitToPage="1"/>
  </x:sheetPr>
  <x:dimension ref="A1:Q318"/>
  <x:sheetViews>
    <x:sheetView zoomScale="80" zoomScaleNormal="80" workbookViewId="0">
      <x:pane xSplit="1" ySplit="6" topLeftCell="B7" activePane="bottomRight" state="frozen"/>
      <x:selection activeCell="C390" sqref="C390"/>
      <x:selection pane="topRight" activeCell="C390" sqref="C390"/>
      <x:selection pane="bottomLeft" activeCell="C390" sqref="C390"/>
      <x:selection pane="bottomRight" activeCell="C390" sqref="C390"/>
    </x:sheetView>
  </x:sheetViews>
  <x:sheetFormatPr defaultColWidth="9.140625" defaultRowHeight="12.75"/>
  <x:cols>
    <x:col min="1" max="1" width="3.7109375" style="340" customWidth="1"/>
    <x:col min="2" max="2" width="11.42578125" style="342" customWidth="1"/>
    <x:col min="3" max="3" width="75.140625" style="340" customWidth="1"/>
    <x:col min="4" max="4" width="0.5703125" style="340" customWidth="1"/>
    <x:col min="5" max="5" width="29.140625" style="340" customWidth="1"/>
    <x:col min="6" max="6" width="26.42578125" style="340" customWidth="1"/>
    <x:col min="7" max="7" width="18.85546875" style="340" customWidth="1"/>
    <x:col min="8" max="8" width="27.85546875" style="340" customWidth="1"/>
    <x:col min="9" max="9" width="28.85546875" style="340" customWidth="1"/>
    <x:col min="10" max="10" width="85.7109375" style="340" customWidth="1"/>
    <x:col min="11" max="11" width="2.7109375" style="340" customWidth="1"/>
    <x:col min="12" max="16384" width="9.140625" style="340"/>
  </x:cols>
  <x:sheetData>
    <x:row r="1" spans="1:17" s="1547" customFormat="1" ht="18">
      <x:c r="A1" s="1827" t="s">
        <x:v>1397</x:v>
      </x:c>
      <x:c r="B1" s="1827"/>
      <x:c r="C1" s="1827"/>
      <x:c r="D1" s="1827">
        <x:v/>
      </x:c>
      <x:c r="E1" s="1827"/>
      <x:c r="F1" s="1827"/>
      <x:c r="G1" s="1827"/>
      <x:c r="H1" s="1827"/>
      <x:c r="I1" s="1827"/>
      <x:c r="J1" s="1827"/>
      <x:c r="K1" s="1827"/>
    </x:row>
    <x:row r="2" spans="1:17" s="1548" customFormat="1" ht="15.75">
      <x:c r="A2" s="1828" t="s">
        <x:v>845</x:v>
      </x:c>
      <x:c r="B2" s="1828"/>
      <x:c r="C2" s="1828"/>
      <x:c r="D2" s="1828">
        <x:v/>
      </x:c>
      <x:c r="E2" s="1828"/>
      <x:c r="F2" s="1828"/>
      <x:c r="G2" s="1828"/>
      <x:c r="H2" s="1828"/>
      <x:c r="I2" s="1828"/>
      <x:c r="J2" s="1828"/>
      <x:c r="K2" s="1828"/>
    </x:row>
    <x:row r="3" spans="1:17" s="1548" customFormat="1" ht="15.75">
      <x:c r="A3" s="1829" t="s">
        <x:v>1239</x:v>
      </x:c>
      <x:c r="B3" s="1829"/>
      <x:c r="C3" s="1829"/>
      <x:c r="D3" s="1829">
        <x:v/>
      </x:c>
      <x:c r="E3" s="1829"/>
      <x:c r="F3" s="1829"/>
      <x:c r="G3" s="1829"/>
      <x:c r="H3" s="1829"/>
      <x:c r="I3" s="1829"/>
      <x:c r="J3" s="1829"/>
      <x:c r="K3" s="1829"/>
    </x:row>
    <x:row r="4" spans="1:17">
      <x:c r="B4" s="341"/>
    </x:row>
    <x:row r="5" spans="1:17">
      <x:c r="I5" s="343"/>
    </x:row>
    <x:row r="6" spans="1:17">
      <x:c r="B6" s="1831" t="s">
        <x:v>1852</x:v>
      </x:c>
      <x:c r="C6" s="1831"/>
      <x:c r="D6" s="1831">
        <x:v/>
      </x:c>
      <x:c r="E6" s="1831"/>
      <x:c r="F6" s="1831"/>
      <x:c r="G6" s="1831"/>
      <x:c r="H6" s="1831"/>
      <x:c r="I6" s="1831"/>
      <x:c r="J6" s="1831"/>
    </x:row>
    <x:row r="7" spans="1:17">
      <x:c r="F7" s="344" t="s">
        <x:v>1225</x:v>
      </x:c>
      <x:c r="G7" s="345" t="s">
        <x:v>238</x:v>
      </x:c>
      <x:c r="H7" s="345"/>
    </x:row>
    <x:row r="8" spans="1:17">
      <x:c r="F8" s="344" t="s">
        <x:v>1226</x:v>
      </x:c>
      <x:c r="G8" s="345" t="s">
        <x:v>208</x:v>
      </x:c>
      <x:c r="H8" s="345" t="s">
        <x:v>239</x:v>
      </x:c>
      <x:c r="I8" s="345" t="s">
        <x:v>240</x:v>
      </x:c>
    </x:row>
    <x:row r="9" spans="1:17">
      <x:c r="B9" s="346" t="s">
        <x:v>539</x:v>
      </x:c>
      <x:c r="C9" s="346" t="s">
        <x:v>875</x:v>
      </x:c>
      <x:c r="E9" s="347" t="s">
        <x:v>44</x:v>
      </x:c>
      <x:c r="F9" s="347" t="s">
        <x:v>1227</x:v>
      </x:c>
      <x:c r="G9" s="348" t="s">
        <x:v>241</x:v>
      </x:c>
      <x:c r="H9" s="348" t="s">
        <x:v>241</x:v>
      </x:c>
      <x:c r="I9" s="348" t="s">
        <x:v>241</x:v>
      </x:c>
    </x:row>
    <x:row r="10" spans="1:17" ht="5.0999999999999996" customHeight="1"/>
    <x:row r="11" spans="1:17">
      <x:c r="B11" s="342">
        <x:v>1</x:v>
      </x:c>
      <x:c r="C11" s="349" t="s">
        <x:v>243</x:v>
      </x:c>
      <x:c r="E11" s="350">
        <x:f>F11+G11+H11+I11</x:f>
        <x:v>15870931.306553325</x:v>
      </x:c>
      <x:c r="F11" s="350">
        <x:f>F74</x:f>
        <x:v>0</x:v>
      </x:c>
      <x:c r="G11" s="350">
        <x:f>G74</x:f>
        <x:v>0</x:v>
      </x:c>
      <x:c r="H11" s="350">
        <x:f>H74</x:f>
        <x:v>15274797.054232899</x:v>
      </x:c>
      <x:c r="I11" s="350">
        <x:f>I74</x:f>
        <x:v>596134.25232042617</x:v>
      </x:c>
    </x:row>
    <x:row r="12" spans="1:17">
      <x:c r="B12" s="342">
        <x:f>B11+1</x:f>
        <x:v>2</x:v>
      </x:c>
      <x:c r="C12" s="349" t="s">
        <x:v>876</x:v>
      </x:c>
      <x:c r="E12" s="350">
        <x:f>F12+G12+H12+I12</x:f>
        <x:v>0</x:v>
      </x:c>
      <x:c r="F12" s="350">
        <x:v>0</x:v>
      </x:c>
      <x:c r="G12" s="350">
        <x:v>0</x:v>
      </x:c>
      <x:c r="H12" s="350">
        <x:v>0</x:v>
      </x:c>
      <x:c r="I12" s="350">
        <x:v>0</x:v>
      </x:c>
      <x:c r="N12" s="351"/>
      <x:c r="O12" s="351"/>
      <x:c r="P12" s="351"/>
      <x:c r="Q12" s="351"/>
    </x:row>
    <x:row r="13" spans="1:17">
      <x:c r="B13" s="342">
        <x:f>B12+1</x:f>
        <x:v>3</x:v>
      </x:c>
      <x:c r="C13" s="349" t="s">
        <x:v>877</x:v>
      </x:c>
      <x:c r="E13" s="350">
        <x:f>F13+G13+H13+I13</x:f>
        <x:v>-211362555.29422271</x:v>
      </x:c>
      <x:c r="F13" s="350">
        <x:f>F144</x:f>
        <x:v>0</x:v>
      </x:c>
      <x:c r="G13" s="350">
        <x:f>G144</x:f>
        <x:v>0</x:v>
      </x:c>
      <x:c r="H13" s="350">
        <x:f>H144</x:f>
        <x:v>-211362555.29422271</x:v>
      </x:c>
      <x:c r="I13" s="350">
        <x:f>I144</x:f>
        <x:v>0</x:v>
      </x:c>
      <x:c r="N13" s="351"/>
      <x:c r="O13" s="351"/>
      <x:c r="P13" s="351"/>
      <x:c r="Q13" s="351"/>
    </x:row>
    <x:row r="14" spans="1:17">
      <x:c r="B14" s="342">
        <x:f>B13+1</x:f>
        <x:v>4</x:v>
      </x:c>
      <x:c r="C14" s="349" t="s">
        <x:v>242</x:v>
      </x:c>
      <x:c r="E14" s="350">
        <x:f>F14+G14+H14+I14</x:f>
        <x:v>-1068691.361363749</x:v>
      </x:c>
      <x:c r="F14" s="350">
        <x:f>F215</x:f>
        <x:v>0</x:v>
      </x:c>
      <x:c r="G14" s="350">
        <x:f>G215</x:f>
        <x:v>0</x:v>
      </x:c>
      <x:c r="H14" s="350">
        <x:f>H215</x:f>
        <x:v>-383120.99563514849</x:v>
      </x:c>
      <x:c r="I14" s="350">
        <x:f>I215</x:f>
        <x:v>-685570.36572860065</x:v>
      </x:c>
      <x:c r="N14" s="351"/>
      <x:c r="O14" s="351"/>
      <x:c r="P14" s="351"/>
      <x:c r="Q14" s="351"/>
    </x:row>
    <x:row r="15" spans="1:17">
      <x:c r="B15" s="342">
        <x:f>B14+1</x:f>
        <x:v>5</x:v>
      </x:c>
      <x:c r="C15" s="349" t="s">
        <x:v>253</x:v>
      </x:c>
      <x:c r="E15" s="350">
        <x:f>F15+G15+H15+I15</x:f>
        <x:v>0</x:v>
      </x:c>
      <x:c r="F15" s="350">
        <x:f>F288</x:f>
        <x:v>0</x:v>
      </x:c>
      <x:c r="G15" s="350">
        <x:f>G288</x:f>
        <x:v>0</x:v>
      </x:c>
      <x:c r="H15" s="350">
        <x:f>H288</x:f>
        <x:v>0</x:v>
      </x:c>
      <x:c r="I15" s="350">
        <x:f>I288</x:f>
        <x:v>0</x:v>
      </x:c>
      <x:c r="N15" s="351"/>
      <x:c r="O15" s="351"/>
      <x:c r="P15" s="351"/>
      <x:c r="Q15" s="351"/>
    </x:row>
    <x:row r="16" spans="1:17" ht="5.0999999999999996" customHeight="1">
      <x:c r="E16" s="352"/>
      <x:c r="F16" s="352"/>
      <x:c r="G16" s="352"/>
      <x:c r="H16" s="352"/>
      <x:c r="I16" s="352"/>
    </x:row>
    <x:row r="17" spans="2:10">
      <x:c r="B17" s="342">
        <x:f>B16+6</x:f>
        <x:v>6</x:v>
      </x:c>
      <x:c r="C17" s="353" t="s">
        <x:v>878</x:v>
      </x:c>
      <x:c r="E17" s="350">
        <x:f>E11+E12+E13+E14+E15</x:f>
        <x:v>-196560315.34903312</x:v>
      </x:c>
      <x:c r="F17" s="350">
        <x:f>F11+F12+F13+F14+F15</x:f>
        <x:v>0</x:v>
      </x:c>
      <x:c r="G17" s="350">
        <x:f>G11+G12+G13+G14+G15</x:f>
        <x:v>0</x:v>
      </x:c>
      <x:c r="H17" s="350">
        <x:f>H11+H12+H13+H14+H15</x:f>
        <x:v>-196470879.23562497</x:v>
      </x:c>
      <x:c r="I17" s="350">
        <x:f>I11+I12+I13+I14+I15</x:f>
        <x:v>-89436.113408174482</x:v>
      </x:c>
      <x:c r="J17" s="354"/>
    </x:row>
    <x:row r="18" spans="2:10">
      <x:c r="C18" s="342"/>
      <x:c r="F18" s="351"/>
      <x:c r="G18" s="351"/>
      <x:c r="H18" s="351"/>
      <x:c r="I18" s="355"/>
    </x:row>
    <x:row r="19" spans="2:10">
      <x:c r="C19" s="342"/>
      <x:c r="F19" s="351"/>
      <x:c r="G19" s="351"/>
      <x:c r="H19" s="351"/>
      <x:c r="I19" s="355"/>
    </x:row>
    <x:row r="20" spans="2:10">
      <x:c r="B20" s="356" t="s">
        <x:v>539</x:v>
      </x:c>
      <x:c r="C20" s="356" t="s">
        <x:v>1228</x:v>
      </x:c>
      <x:c r="D20" s="96">
        <x:v/>
      </x:c>
      <x:c r="E20" s="347" t="s">
        <x:v>44</x:v>
      </x:c>
      <x:c r="F20" s="96"/>
      <x:c r="G20" s="96"/>
      <x:c r="H20" s="96"/>
      <x:c r="I20" s="357"/>
    </x:row>
    <x:row r="21" spans="2:10">
      <x:c r="B21" s="96"/>
      <x:c r="C21" s="96"/>
      <x:c r="D21" s="96">
        <x:v/>
      </x:c>
      <x:c r="E21" s="96"/>
      <x:c r="F21" s="96"/>
      <x:c r="G21" s="96"/>
      <x:c r="H21" s="96"/>
      <x:c r="I21" s="357"/>
    </x:row>
    <x:row r="22" spans="2:10">
      <x:c r="B22" s="358">
        <x:f>B17+1</x:f>
        <x:v>7</x:v>
      </x:c>
      <x:c r="C22" s="340" t="s">
        <x:v>1229</x:v>
      </x:c>
      <x:c r="E22" s="359">
        <x:v>-751657.33529399976</x:v>
      </x:c>
      <x:c r="I22" s="360"/>
    </x:row>
    <x:row r="23" spans="2:10">
      <x:c r="B23" s="340"/>
    </x:row>
    <x:row r="24" spans="2:10" ht="12.75" customHeight="1">
      <x:c r="B24" s="1833" t="s">
        <x:v>1518</x:v>
      </x:c>
      <x:c r="C24" s="1833"/>
      <x:c r="D24" s="1833">
        <x:v/>
      </x:c>
      <x:c r="E24" s="1833"/>
      <x:c r="F24" s="1833"/>
      <x:c r="G24" s="1833"/>
      <x:c r="H24" s="1833"/>
      <x:c r="I24" s="1833"/>
    </x:row>
    <x:row r="25" spans="2:10">
      <x:c r="B25" s="1833"/>
      <x:c r="C25" s="1833"/>
      <x:c r="D25" s="1833">
        <x:v/>
      </x:c>
      <x:c r="E25" s="1833"/>
      <x:c r="F25" s="1833"/>
      <x:c r="G25" s="1833"/>
      <x:c r="H25" s="1833"/>
      <x:c r="I25" s="1833"/>
    </x:row>
    <x:row r="26" spans="2:10">
      <x:c r="B26" s="1833"/>
      <x:c r="C26" s="1833"/>
      <x:c r="D26" s="1833">
        <x:v/>
      </x:c>
      <x:c r="E26" s="1833"/>
      <x:c r="F26" s="1833"/>
      <x:c r="G26" s="1833"/>
      <x:c r="H26" s="1833"/>
      <x:c r="I26" s="1833"/>
    </x:row>
    <x:row r="29" spans="2:10" ht="15" customHeight="1">
      <x:c r="B29" s="1833" t="s">
        <x:v>1230</x:v>
      </x:c>
      <x:c r="C29" s="1833"/>
      <x:c r="D29" s="1833">
        <x:v/>
      </x:c>
      <x:c r="E29" s="1833"/>
      <x:c r="F29" s="1833"/>
      <x:c r="G29" s="1833"/>
      <x:c r="H29" s="1833"/>
      <x:c r="I29" s="1833"/>
      <x:c r="J29" s="557"/>
    </x:row>
    <x:row r="30" spans="2:10">
      <x:c r="B30" s="1833"/>
      <x:c r="C30" s="1833"/>
      <x:c r="D30" s="1833">
        <x:v/>
      </x:c>
      <x:c r="E30" s="1833"/>
      <x:c r="F30" s="1833"/>
      <x:c r="G30" s="1833"/>
      <x:c r="H30" s="1833"/>
      <x:c r="I30" s="1833"/>
      <x:c r="J30" s="557"/>
    </x:row>
    <x:row r="31" spans="2:10">
      <x:c r="I31" s="343"/>
    </x:row>
    <x:row r="32" spans="2:10">
      <x:c r="B32" s="344" t="s">
        <x:v>164</x:v>
      </x:c>
      <x:c r="C32" s="344"/>
      <x:c r="D32" s="344">
        <x:v/>
      </x:c>
      <x:c r="E32" s="344" t="s">
        <x:v>165</x:v>
      </x:c>
      <x:c r="F32" s="344" t="s">
        <x:v>1053</x:v>
      </x:c>
      <x:c r="G32" s="344" t="s">
        <x:v>1191</x:v>
      </x:c>
      <x:c r="H32" s="344" t="s">
        <x:v>1192</x:v>
      </x:c>
      <x:c r="I32" s="344" t="s">
        <x:v>1193</x:v>
      </x:c>
      <x:c r="J32" s="344" t="s">
        <x:v>1194</x:v>
      </x:c>
    </x:row>
    <x:row r="33" spans="2:10">
      <x:c r="B33" s="353"/>
      <x:c r="C33" s="96"/>
      <x:c r="D33" s="96">
        <x:v/>
      </x:c>
      <x:c r="E33" s="344"/>
      <x:c r="F33" s="344" t="s">
        <x:v>1225</x:v>
      </x:c>
      <x:c r="G33" s="344" t="s">
        <x:v>238</x:v>
      </x:c>
      <x:c r="H33" s="344"/>
      <x:c r="I33" s="344"/>
      <x:c r="J33" s="558"/>
    </x:row>
    <x:row r="34" spans="2:10">
      <x:c r="B34" s="361"/>
      <x:c r="C34" s="96"/>
      <x:c r="D34" s="96">
        <x:v/>
      </x:c>
      <x:c r="E34" s="344"/>
      <x:c r="F34" s="344" t="s">
        <x:v>1226</x:v>
      </x:c>
      <x:c r="G34" s="344" t="s">
        <x:v>208</x:v>
      </x:c>
      <x:c r="H34" s="344" t="s">
        <x:v>239</x:v>
      </x:c>
      <x:c r="I34" s="344" t="s">
        <x:v>240</x:v>
      </x:c>
      <x:c r="J34" s="558"/>
    </x:row>
    <x:row r="35" spans="2:10">
      <x:c r="B35" s="353" t="s">
        <x:v>879</x:v>
      </x:c>
      <x:c r="C35" s="96"/>
      <x:c r="D35" s="96">
        <x:v/>
      </x:c>
      <x:c r="E35" s="344" t="s">
        <x:v>44</x:v>
      </x:c>
      <x:c r="F35" s="347" t="s">
        <x:v>1227</x:v>
      </x:c>
      <x:c r="G35" s="344" t="s">
        <x:v>241</x:v>
      </x:c>
      <x:c r="H35" s="344" t="s">
        <x:v>241</x:v>
      </x:c>
      <x:c r="I35" s="344" t="s">
        <x:v>241</x:v>
      </x:c>
      <x:c r="J35" s="344" t="s">
        <x:v>245</x:v>
      </x:c>
    </x:row>
    <x:row r="36" spans="2:10" s="1553" customFormat="1" ht="25.5">
      <x:c r="B36" s="1554" t="s">
        <x:v>1705</x:v>
      </x:c>
      <x:c r="C36" s="514"/>
      <x:c r="D36" s="514">
        <x:v/>
      </x:c>
      <x:c r="E36" s="517">
        <x:f>F36+G36+H36+I36</x:f>
        <x:v>703688.45703382872</x:v>
      </x:c>
      <x:c r="F36" s="517">
        <x:v>0</x:v>
      </x:c>
      <x:c r="G36" s="517">
        <x:v>0</x:v>
      </x:c>
      <x:c r="H36" s="517">
        <x:v>0</x:v>
      </x:c>
      <x:c r="I36" s="517">
        <x:v>703688.45703382872</x:v>
      </x:c>
      <x:c r="J36" s="1555" t="s">
        <x:v>1726</x:v>
      </x:c>
    </x:row>
    <x:row r="37" spans="2:10" s="1553" customFormat="1" ht="25.5">
      <x:c r="B37" s="1554" t="s">
        <x:v>1841</x:v>
      </x:c>
      <x:c r="C37" s="514"/>
      <x:c r="D37" s="516">
        <x:v/>
      </x:c>
      <x:c r="E37" s="517">
        <x:f t="shared" ref="E37:E60" si="0">F37+G37+H37+I37</x:f>
        <x:v>1579678.1532269998</x:v>
      </x:c>
      <x:c r="F37" s="517">
        <x:v>0</x:v>
      </x:c>
      <x:c r="G37" s="517">
        <x:v>0</x:v>
      </x:c>
      <x:c r="H37" s="517">
        <x:v>1355289.679065</x:v>
      </x:c>
      <x:c r="I37" s="517">
        <x:v>224388.47416199977</x:v>
      </x:c>
      <x:c r="J37" s="1555" t="s">
        <x:v>1726</x:v>
      </x:c>
    </x:row>
    <x:row r="38" spans="2:10" s="1553" customFormat="1" ht="25.5">
      <x:c r="B38" s="1554" t="s">
        <x:v>1669</x:v>
      </x:c>
      <x:c r="C38" s="514"/>
      <x:c r="D38" s="516">
        <x:v/>
      </x:c>
      <x:c r="E38" s="517">
        <x:f t="shared" si="0"/>
        <x:v>1804241.266386</x:v>
      </x:c>
      <x:c r="F38" s="517">
        <x:v>0</x:v>
      </x:c>
      <x:c r="G38" s="517">
        <x:v>0</x:v>
      </x:c>
      <x:c r="H38" s="517">
        <x:v>0</x:v>
      </x:c>
      <x:c r="I38" s="517">
        <x:v>1804241.266386</x:v>
      </x:c>
      <x:c r="J38" s="1555" t="s">
        <x:v>1726</x:v>
      </x:c>
    </x:row>
    <x:row r="39" spans="2:10" s="1553" customFormat="1">
      <x:c r="B39" s="1554" t="s">
        <x:v>1706</x:v>
      </x:c>
      <x:c r="C39" s="514"/>
      <x:c r="D39" s="516">
        <x:v/>
      </x:c>
      <x:c r="E39" s="517">
        <x:f t="shared" si="0"/>
        <x:v>207378.87703799998</x:v>
      </x:c>
      <x:c r="F39" s="517">
        <x:v>207378.87703799998</x:v>
      </x:c>
      <x:c r="G39" s="517">
        <x:v>0</x:v>
      </x:c>
      <x:c r="H39" s="517">
        <x:v>0</x:v>
      </x:c>
      <x:c r="I39" s="517">
        <x:v>0</x:v>
      </x:c>
      <x:c r="J39" s="1555" t="s">
        <x:v>1727</x:v>
      </x:c>
    </x:row>
    <x:row r="40" spans="2:10" s="1553" customFormat="1">
      <x:c r="B40" s="1554" t="s">
        <x:v>1707</x:v>
      </x:c>
      <x:c r="C40" s="514"/>
      <x:c r="D40" s="516">
        <x:v/>
      </x:c>
      <x:c r="E40" s="517">
        <x:f t="shared" si="0"/>
        <x:v>104007</x:v>
      </x:c>
      <x:c r="F40" s="517">
        <x:v>104007</x:v>
      </x:c>
      <x:c r="G40" s="517">
        <x:v>0</x:v>
      </x:c>
      <x:c r="H40" s="517">
        <x:v>0</x:v>
      </x:c>
      <x:c r="I40" s="517">
        <x:v>0</x:v>
      </x:c>
      <x:c r="J40" s="1555" t="s">
        <x:v>1727</x:v>
      </x:c>
    </x:row>
    <x:row r="41" spans="2:10" s="1553" customFormat="1" ht="25.5">
      <x:c r="B41" s="1554" t="s">
        <x:v>1708</x:v>
      </x:c>
      <x:c r="C41" s="514"/>
      <x:c r="D41" s="516">
        <x:v/>
      </x:c>
      <x:c r="E41" s="517">
        <x:f t="shared" si="0"/>
        <x:v>2359537.3042139998</x:v>
      </x:c>
      <x:c r="F41" s="517">
        <x:v>0</x:v>
      </x:c>
      <x:c r="G41" s="517">
        <x:v>0</x:v>
      </x:c>
      <x:c r="H41" s="517">
        <x:v>0</x:v>
      </x:c>
      <x:c r="I41" s="517">
        <x:v>2359537.3042139998</x:v>
      </x:c>
      <x:c r="J41" s="1555" t="s">
        <x:v>1726</x:v>
      </x:c>
    </x:row>
    <x:row r="42" spans="2:10" s="1553" customFormat="1">
      <x:c r="B42" s="1554" t="s">
        <x:v>1709</x:v>
      </x:c>
      <x:c r="C42" s="514"/>
      <x:c r="D42" s="516">
        <x:v/>
      </x:c>
      <x:c r="E42" s="517">
        <x:f t="shared" si="0"/>
        <x:v>908305.6596270001</x:v>
      </x:c>
      <x:c r="F42" s="517">
        <x:v>908305.6596270001</x:v>
      </x:c>
      <x:c r="G42" s="517">
        <x:v>0</x:v>
      </x:c>
      <x:c r="H42" s="517">
        <x:v>0</x:v>
      </x:c>
      <x:c r="I42" s="517">
        <x:v>0</x:v>
      </x:c>
      <x:c r="J42" s="1421" t="s">
        <x:v>1727</x:v>
      </x:c>
    </x:row>
    <x:row r="43" spans="2:10" s="1553" customFormat="1" ht="25.5">
      <x:c r="B43" s="1554" t="s">
        <x:v>1710</x:v>
      </x:c>
      <x:c r="C43" s="514"/>
      <x:c r="D43" s="516">
        <x:v/>
      </x:c>
      <x:c r="E43" s="517">
        <x:f t="shared" si="0"/>
        <x:v>140067.55931400001</x:v>
      </x:c>
      <x:c r="F43" s="517">
        <x:v>0</x:v>
      </x:c>
      <x:c r="G43" s="517">
        <x:v>0</x:v>
      </x:c>
      <x:c r="H43" s="517">
        <x:v>0</x:v>
      </x:c>
      <x:c r="I43" s="517">
        <x:v>140067.55931400001</x:v>
      </x:c>
      <x:c r="J43" s="1555" t="s">
        <x:v>1726</x:v>
      </x:c>
    </x:row>
    <x:row r="44" spans="2:10" s="1553" customFormat="1" ht="25.5">
      <x:c r="B44" s="1554" t="s">
        <x:v>1358</x:v>
      </x:c>
      <x:c r="C44" s="514"/>
      <x:c r="D44" s="516">
        <x:v/>
      </x:c>
      <x:c r="E44" s="517">
        <x:f t="shared" si="0"/>
        <x:v>28110</x:v>
      </x:c>
      <x:c r="F44" s="517">
        <x:v>0</x:v>
      </x:c>
      <x:c r="G44" s="517">
        <x:v>0</x:v>
      </x:c>
      <x:c r="H44" s="517">
        <x:v>0</x:v>
      </x:c>
      <x:c r="I44" s="517">
        <x:v>28110</x:v>
      </x:c>
      <x:c r="J44" s="1555" t="s">
        <x:v>1726</x:v>
      </x:c>
    </x:row>
    <x:row r="45" spans="2:10" s="1553" customFormat="1">
      <x:c r="B45" s="1554" t="s">
        <x:v>1711</x:v>
      </x:c>
      <x:c r="C45" s="514"/>
      <x:c r="D45" s="516">
        <x:v/>
      </x:c>
      <x:c r="E45" s="517">
        <x:f t="shared" si="0"/>
        <x:v>892759.46993202774</x:v>
      </x:c>
      <x:c r="F45" s="517">
        <x:v>892759.46993202774</x:v>
      </x:c>
      <x:c r="G45" s="517">
        <x:v>0</x:v>
      </x:c>
      <x:c r="H45" s="517">
        <x:v>0</x:v>
      </x:c>
      <x:c r="I45" s="517">
        <x:v>0</x:v>
      </x:c>
      <x:c r="J45" s="1421" t="s">
        <x:v>1727</x:v>
      </x:c>
    </x:row>
    <x:row r="46" spans="2:10" s="1553" customFormat="1" ht="25.5">
      <x:c r="B46" s="1554" t="s">
        <x:v>1712</x:v>
      </x:c>
      <x:c r="C46" s="514"/>
      <x:c r="D46" s="516">
        <x:v/>
      </x:c>
      <x:c r="E46" s="517">
        <x:f t="shared" si="0"/>
        <x:v>1515008.467131</x:v>
      </x:c>
      <x:c r="F46" s="517">
        <x:v>0</x:v>
      </x:c>
      <x:c r="G46" s="517">
        <x:v>0</x:v>
      </x:c>
      <x:c r="H46" s="517">
        <x:v>0</x:v>
      </x:c>
      <x:c r="I46" s="517">
        <x:v>1515008.467131</x:v>
      </x:c>
      <x:c r="J46" s="1555" t="s">
        <x:v>1726</x:v>
      </x:c>
    </x:row>
    <x:row r="47" spans="2:10" s="1553" customFormat="1">
      <x:c r="B47" s="1554" t="s">
        <x:v>1713</x:v>
      </x:c>
      <x:c r="C47" s="514"/>
      <x:c r="D47" s="516">
        <x:v/>
      </x:c>
      <x:c r="E47" s="517">
        <x:f t="shared" si="0"/>
        <x:v>15563235.005633999</x:v>
      </x:c>
      <x:c r="F47" s="517">
        <x:v>15563235.005633999</x:v>
      </x:c>
      <x:c r="G47" s="517">
        <x:v>0</x:v>
      </x:c>
      <x:c r="H47" s="517">
        <x:v>0</x:v>
      </x:c>
      <x:c r="I47" s="517">
        <x:v>0</x:v>
      </x:c>
      <x:c r="J47" s="1421" t="s">
        <x:v>1727</x:v>
      </x:c>
    </x:row>
    <x:row r="48" spans="2:10" s="1553" customFormat="1">
      <x:c r="B48" s="1554" t="s">
        <x:v>1714</x:v>
      </x:c>
      <x:c r="C48" s="514"/>
      <x:c r="D48" s="516">
        <x:v/>
      </x:c>
      <x:c r="E48" s="517">
        <x:f t="shared" si="0"/>
        <x:v>1974015.6676589998</x:v>
      </x:c>
      <x:c r="F48" s="517">
        <x:v>1974015.6676589998</x:v>
      </x:c>
      <x:c r="G48" s="517">
        <x:v>0</x:v>
      </x:c>
      <x:c r="H48" s="517">
        <x:v>0</x:v>
      </x:c>
      <x:c r="I48" s="517">
        <x:v>0</x:v>
      </x:c>
      <x:c r="J48" s="1421" t="s">
        <x:v>1727</x:v>
      </x:c>
    </x:row>
    <x:row r="49" spans="2:10" s="1553" customFormat="1" ht="25.5">
      <x:c r="B49" s="1554" t="s">
        <x:v>1715</x:v>
      </x:c>
      <x:c r="C49" s="514"/>
      <x:c r="D49" s="516">
        <x:v/>
      </x:c>
      <x:c r="E49" s="517">
        <x:f t="shared" si="0"/>
        <x:v>17841.397323000001</x:v>
      </x:c>
      <x:c r="F49" s="517">
        <x:v>0</x:v>
      </x:c>
      <x:c r="G49" s="517">
        <x:v>0</x:v>
      </x:c>
      <x:c r="H49" s="517">
        <x:v>0</x:v>
      </x:c>
      <x:c r="I49" s="517">
        <x:v>17841.397323000001</x:v>
      </x:c>
      <x:c r="J49" s="1555" t="s">
        <x:v>1726</x:v>
      </x:c>
    </x:row>
    <x:row r="50" spans="2:10" s="1553" customFormat="1">
      <x:c r="B50" s="1554" t="s">
        <x:v>1716</x:v>
      </x:c>
      <x:c r="C50" s="514"/>
      <x:c r="D50" s="516">
        <x:v/>
      </x:c>
      <x:c r="E50" s="517">
        <x:f t="shared" si="0"/>
        <x:v>2800662.77238</x:v>
      </x:c>
      <x:c r="F50" s="517">
        <x:v>2800662.77238</x:v>
      </x:c>
      <x:c r="G50" s="517">
        <x:v>0</x:v>
      </x:c>
      <x:c r="H50" s="517">
        <x:v>0</x:v>
      </x:c>
      <x:c r="I50" s="517">
        <x:v>0</x:v>
      </x:c>
      <x:c r="J50" s="1421" t="s">
        <x:v>1727</x:v>
      </x:c>
    </x:row>
    <x:row r="51" spans="2:10" s="1553" customFormat="1" ht="25.5">
      <x:c r="B51" s="1554" t="s">
        <x:v>1717</x:v>
      </x:c>
      <x:c r="C51" s="514"/>
      <x:c r="D51" s="516">
        <x:v/>
      </x:c>
      <x:c r="E51" s="517">
        <x:f t="shared" si="0"/>
        <x:v>443467.26630000002</x:v>
      </x:c>
      <x:c r="F51" s="517">
        <x:v>0</x:v>
      </x:c>
      <x:c r="G51" s="517">
        <x:v>0</x:v>
      </x:c>
      <x:c r="H51" s="517">
        <x:v>443467.26630000002</x:v>
      </x:c>
      <x:c r="I51" s="517">
        <x:v>0</x:v>
      </x:c>
      <x:c r="J51" s="1421" t="s">
        <x:v>1726</x:v>
      </x:c>
    </x:row>
    <x:row r="52" spans="2:10" s="1553" customFormat="1">
      <x:c r="B52" s="1554" t="s">
        <x:v>1718</x:v>
      </x:c>
      <x:c r="C52" s="514"/>
      <x:c r="D52" s="516">
        <x:v/>
      </x:c>
      <x:c r="E52" s="517">
        <x:f t="shared" si="0"/>
        <x:v>49213.582499999997</x:v>
      </x:c>
      <x:c r="F52" s="517">
        <x:v>49213.582499999997</x:v>
      </x:c>
      <x:c r="G52" s="517">
        <x:v>0</x:v>
      </x:c>
      <x:c r="H52" s="517">
        <x:v>0</x:v>
      </x:c>
      <x:c r="I52" s="517">
        <x:v>0</x:v>
      </x:c>
      <x:c r="J52" s="1421" t="s">
        <x:v>1727</x:v>
      </x:c>
    </x:row>
    <x:row r="53" spans="2:10" s="1553" customFormat="1">
      <x:c r="B53" s="1554" t="s">
        <x:v>1720</x:v>
      </x:c>
      <x:c r="C53" s="514"/>
      <x:c r="D53" s="516">
        <x:v/>
      </x:c>
      <x:c r="E53" s="517">
        <x:f t="shared" si="0"/>
        <x:v>7256029.6000080006</x:v>
      </x:c>
      <x:c r="F53" s="517">
        <x:v>7256029.6000080006</x:v>
      </x:c>
      <x:c r="G53" s="517">
        <x:v>0</x:v>
      </x:c>
      <x:c r="H53" s="517">
        <x:v>0</x:v>
      </x:c>
      <x:c r="I53" s="517">
        <x:v>0</x:v>
      </x:c>
      <x:c r="J53" s="1421" t="s">
        <x:v>1727</x:v>
      </x:c>
    </x:row>
    <x:row r="54" spans="2:10" s="1553" customFormat="1">
      <x:c r="B54" s="1554" t="s">
        <x:v>1721</x:v>
      </x:c>
      <x:c r="C54" s="514"/>
      <x:c r="D54" s="516">
        <x:v/>
      </x:c>
      <x:c r="E54" s="517">
        <x:f t="shared" si="0"/>
        <x:v>0</x:v>
      </x:c>
      <x:c r="F54" s="517">
        <x:v>0</x:v>
      </x:c>
      <x:c r="G54" s="517">
        <x:v>0</x:v>
      </x:c>
      <x:c r="H54" s="517">
        <x:v>0</x:v>
      </x:c>
      <x:c r="I54" s="517">
        <x:v>0</x:v>
      </x:c>
      <x:c r="J54" s="1421" t="s">
        <x:v>1727</x:v>
      </x:c>
    </x:row>
    <x:row r="55" spans="2:10" s="1553" customFormat="1">
      <x:c r="B55" s="1554" t="s">
        <x:v>1722</x:v>
      </x:c>
      <x:c r="C55" s="514"/>
      <x:c r="D55" s="516">
        <x:v/>
      </x:c>
      <x:c r="E55" s="517">
        <x:f t="shared" si="0"/>
        <x:v>-2307.8999999999996</x:v>
      </x:c>
      <x:c r="F55" s="517">
        <x:v>-2307.8999999999996</x:v>
      </x:c>
      <x:c r="G55" s="517">
        <x:v>0</x:v>
      </x:c>
      <x:c r="H55" s="517">
        <x:v>0</x:v>
      </x:c>
      <x:c r="I55" s="517">
        <x:v>0</x:v>
      </x:c>
      <x:c r="J55" s="1421" t="s">
        <x:v>1727</x:v>
      </x:c>
    </x:row>
    <x:row r="56" spans="2:10" s="1553" customFormat="1">
      <x:c r="B56" s="1554" t="s">
        <x:v>1723</x:v>
      </x:c>
      <x:c r="C56" s="514"/>
      <x:c r="D56" s="516">
        <x:v/>
      </x:c>
      <x:c r="E56" s="517">
        <x:f t="shared" si="0"/>
        <x:v>298463.02115399996</x:v>
      </x:c>
      <x:c r="F56" s="517">
        <x:v>298463.02115399996</x:v>
      </x:c>
      <x:c r="G56" s="517">
        <x:v>0</x:v>
      </x:c>
      <x:c r="H56" s="517">
        <x:v>0</x:v>
      </x:c>
      <x:c r="I56" s="517">
        <x:v>0</x:v>
      </x:c>
      <x:c r="J56" s="1421" t="s">
        <x:v>1727</x:v>
      </x:c>
    </x:row>
    <x:row r="57" spans="2:10" s="1553" customFormat="1" ht="25.5">
      <x:c r="B57" s="1554" t="s">
        <x:v>1724</x:v>
      </x:c>
      <x:c r="C57" s="514"/>
      <x:c r="D57" s="516">
        <x:v/>
      </x:c>
      <x:c r="E57" s="517">
        <x:f t="shared" si="0"/>
        <x:v>46416387.000733465</x:v>
      </x:c>
      <x:c r="F57" s="517">
        <x:v>7839061.0353000006</x:v>
      </x:c>
      <x:c r="G57" s="517">
        <x:v>0</x:v>
      </x:c>
      <x:c r="H57" s="517">
        <x:v>38577325.965433463</x:v>
      </x:c>
      <x:c r="I57" s="517">
        <x:v>0</x:v>
      </x:c>
      <x:c r="J57" s="1555" t="s">
        <x:v>1728</x:v>
      </x:c>
    </x:row>
    <x:row r="58" spans="2:10" s="1553" customFormat="1" ht="51">
      <x:c r="B58" s="1554" t="s">
        <x:v>1725</x:v>
      </x:c>
      <x:c r="C58" s="514"/>
      <x:c r="D58" s="516">
        <x:v/>
      </x:c>
      <x:c r="E58" s="517">
        <x:f t="shared" si="0"/>
        <x:v>592782.60346532974</x:v>
      </x:c>
      <x:c r="F58" s="517">
        <x:v>0</x:v>
      </x:c>
      <x:c r="G58" s="517">
        <x:v>0</x:v>
      </x:c>
      <x:c r="H58" s="517">
        <x:v>592782.60346532974</x:v>
      </x:c>
      <x:c r="I58" s="517">
        <x:v>0</x:v>
      </x:c>
      <x:c r="J58" s="1555" t="s">
        <x:v>1742</x:v>
      </x:c>
    </x:row>
    <x:row r="59" spans="2:10" s="1553" customFormat="1">
      <x:c r="B59" s="1554" t="s">
        <x:v>1855</x:v>
      </x:c>
      <x:c r="C59" s="514"/>
      <x:c r="D59" s="516">
        <x:v/>
      </x:c>
      <x:c r="E59" s="517">
        <x:f t="shared" si="0"/>
        <x:v>38331.83009905267</x:v>
      </x:c>
      <x:c r="F59" s="517">
        <x:v>38331.83009905267</x:v>
      </x:c>
      <x:c r="G59" s="517">
        <x:v>0</x:v>
      </x:c>
      <x:c r="H59" s="517">
        <x:v>0</x:v>
      </x:c>
      <x:c r="I59" s="517">
        <x:v>0</x:v>
      </x:c>
      <x:c r="J59" s="1555" t="s">
        <x:v>1727</x:v>
      </x:c>
    </x:row>
    <x:row r="60" spans="2:10" s="1553" customFormat="1" ht="28.5" customHeight="1">
      <x:c r="B60" s="1556" t="s">
        <x:v>1856</x:v>
      </x:c>
      <x:c r="C60" s="514"/>
      <x:c r="D60" s="516">
        <x:v/>
      </x:c>
      <x:c r="E60" s="517">
        <x:f t="shared" si="0"/>
        <x:v>41541644.724489003</x:v>
      </x:c>
      <x:c r="F60" s="517">
        <x:v>41541644.724489003</x:v>
      </x:c>
      <x:c r="G60" s="517">
        <x:v>0</x:v>
      </x:c>
      <x:c r="H60" s="517">
        <x:v>0</x:v>
      </x:c>
      <x:c r="I60" s="517">
        <x:v>0</x:v>
      </x:c>
      <x:c r="J60" s="1421" t="s">
        <x:v>1875</x:v>
      </x:c>
    </x:row>
    <x:row r="61" spans="2:10" s="1553" customFormat="1">
      <x:c r="B61" s="1609" t="s">
        <x:v>880</x:v>
      </x:c>
      <x:c r="C61" s="1610"/>
      <x:c r="D61" s="1611">
        <x:v/>
      </x:c>
      <x:c r="E61" s="1612">
        <x:f>SUM(E36:E60)</x:f>
        <x:v>127232548.78564771</x:v>
      </x:c>
      <x:c r="F61" s="1612">
        <x:f>SUM(F36:F60)</x:f>
        <x:v>79470800.345820084</x:v>
      </x:c>
      <x:c r="G61" s="1612">
        <x:f>SUM(G36:G60)</x:f>
        <x:v>0</x:v>
      </x:c>
      <x:c r="H61" s="1612">
        <x:f>SUM(H36:H60)</x:f>
        <x:v>40968865.514263786</x:v>
      </x:c>
      <x:c r="I61" s="1612">
        <x:f>SUM(I36:I60)</x:f>
        <x:v>6792882.925563829</x:v>
      </x:c>
      <x:c r="J61" s="560"/>
    </x:row>
    <x:row r="62" spans="2:10">
      <x:c r="B62" s="369"/>
      <x:c r="C62" s="367"/>
      <x:c r="D62" s="367">
        <x:v/>
      </x:c>
      <x:c r="E62" s="368"/>
      <x:c r="F62" s="368"/>
      <x:c r="G62" s="368"/>
      <x:c r="H62" s="368"/>
      <x:c r="I62" s="368"/>
      <x:c r="J62" s="560"/>
    </x:row>
    <x:row r="63" spans="2:10">
      <x:c r="B63" s="387" t="s">
        <x:v>1644</x:v>
      </x:c>
      <x:c r="C63" s="371"/>
      <x:c r="D63" s="371">
        <x:v/>
      </x:c>
      <x:c r="E63" s="372">
        <x:f>SUM(F63:I63)</x:f>
        <x:v>-592782.60346532974</x:v>
      </x:c>
      <x:c r="F63" s="372">
        <x:f>-F58</x:f>
        <x:v>0</x:v>
      </x:c>
      <x:c r="G63" s="372">
        <x:f>-G58</x:f>
        <x:v>0</x:v>
      </x:c>
      <x:c r="H63" s="372">
        <x:f>-H58</x:f>
        <x:v>-592782.60346532974</x:v>
      </x:c>
      <x:c r="I63" s="372">
        <x:f>-I58</x:f>
        <x:v>0</x:v>
      </x:c>
      <x:c r="J63" s="373"/>
    </x:row>
    <x:row r="64" spans="2:10">
      <x:c r="B64" s="370" t="s">
        <x:v>1641</x:v>
      </x:c>
      <x:c r="C64" s="371"/>
      <x:c r="D64" s="371">
        <x:v/>
      </x:c>
      <x:c r="E64" s="372">
        <x:f>SUM(F64:I64)</x:f>
        <x:v>0</x:v>
      </x:c>
      <x:c r="F64" s="372"/>
      <x:c r="G64" s="372">
        <x:v>0</x:v>
      </x:c>
      <x:c r="H64" s="372">
        <x:v>0</x:v>
      </x:c>
      <x:c r="I64" s="372">
        <x:v>0</x:v>
      </x:c>
      <x:c r="J64" s="373"/>
    </x:row>
    <x:row r="65" spans="2:10">
      <x:c r="B65" s="370" t="s">
        <x:v>1642</x:v>
      </x:c>
      <x:c r="C65" s="371"/>
      <x:c r="D65" s="371">
        <x:v/>
      </x:c>
      <x:c r="E65" s="372">
        <x:f>SUM(F65:I65)</x:f>
        <x:v>-41541644.724489003</x:v>
      </x:c>
      <x:c r="F65" s="372">
        <x:f>-F60</x:f>
        <x:v>-41541644.724489003</x:v>
      </x:c>
      <x:c r="G65" s="1394">
        <x:f t="shared" ref="G65:I65" si="1">-G60</x:f>
        <x:v>0</x:v>
      </x:c>
      <x:c r="H65" s="1394">
        <x:f t="shared" si="1"/>
        <x:v>0</x:v>
      </x:c>
      <x:c r="I65" s="1394">
        <x:f t="shared" si="1"/>
        <x:v>0</x:v>
      </x:c>
      <x:c r="J65" s="373"/>
    </x:row>
    <x:row r="66" spans="2:10">
      <x:c r="B66" s="370" t="s">
        <x:v>1643</x:v>
      </x:c>
      <x:c r="C66" s="371"/>
      <x:c r="D66" s="371">
        <x:v/>
      </x:c>
      <x:c r="E66" s="372">
        <x:f>SUM(F66:I66)</x:f>
        <x:v>-2359537.3042139998</x:v>
      </x:c>
      <x:c r="F66" s="372">
        <x:f>-F41</x:f>
        <x:v>0</x:v>
      </x:c>
      <x:c r="G66" s="1394">
        <x:f t="shared" ref="G66:I66" si="2">-G41</x:f>
        <x:v>0</x:v>
      </x:c>
      <x:c r="H66" s="1394">
        <x:f t="shared" si="2"/>
        <x:v>0</x:v>
      </x:c>
      <x:c r="I66" s="1394">
        <x:f t="shared" si="2"/>
        <x:v>-2359537.3042139998</x:v>
      </x:c>
      <x:c r="J66" s="373"/>
    </x:row>
    <x:row r="67" spans="2:10" ht="5.0999999999999996" customHeight="1">
      <x:c r="B67" s="365"/>
      <x:c r="C67" s="366"/>
      <x:c r="D67" s="367">
        <x:v/>
      </x:c>
      <x:c r="E67" s="368"/>
      <x:c r="F67" s="368"/>
      <x:c r="G67" s="368"/>
      <x:c r="H67" s="368"/>
      <x:c r="I67" s="368"/>
      <x:c r="J67" s="560"/>
    </x:row>
    <x:row r="68" spans="2:10">
      <x:c r="B68" s="369" t="s">
        <x:v>881</x:v>
      </x:c>
      <x:c r="C68" s="367"/>
      <x:c r="D68" s="367">
        <x:v/>
      </x:c>
      <x:c r="E68" s="368">
        <x:f>SUM(E63:E67)+E61</x:f>
        <x:v>82738584.153479367</x:v>
      </x:c>
      <x:c r="F68" s="368">
        <x:f>SUM(F63:F67)+F61</x:f>
        <x:v>37929155.621331081</x:v>
      </x:c>
      <x:c r="G68" s="368">
        <x:f>SUM(G63:G67)+G61</x:f>
        <x:v>0</x:v>
      </x:c>
      <x:c r="H68" s="368">
        <x:f>SUM(H63:H67)+H61</x:f>
        <x:v>40376082.91079846</x:v>
      </x:c>
      <x:c r="I68" s="368">
        <x:f>SUM(I63:I67)+I61</x:f>
        <x:v>4433345.6213498292</x:v>
      </x:c>
      <x:c r="J68" s="560"/>
    </x:row>
    <x:row r="69" spans="2:10">
      <x:c r="B69" s="369"/>
      <x:c r="C69" s="367"/>
      <x:c r="D69" s="367">
        <x:v/>
      </x:c>
      <x:c r="E69" s="368"/>
      <x:c r="F69" s="368"/>
      <x:c r="G69" s="368"/>
      <x:c r="H69" s="368"/>
      <x:c r="I69" s="368"/>
      <x:c r="J69" s="560"/>
    </x:row>
    <x:row r="70" spans="2:10">
      <x:c r="B70" s="374" t="s">
        <x:v>244</x:v>
      </x:c>
      <x:c r="C70" s="375"/>
      <x:c r="D70" s="376">
        <x:v/>
      </x:c>
      <x:c r="E70" s="377"/>
      <x:c r="F70" s="377"/>
      <x:c r="G70" s="377"/>
      <x:c r="H70" s="377"/>
      <x:c r="I70" s="378">
        <x:v>0.134466</x:v>
      </x:c>
      <x:c r="J70" s="379"/>
    </x:row>
    <x:row r="71" spans="2:10">
      <x:c r="B71" s="374" t="s">
        <x:v>217</x:v>
      </x:c>
      <x:c r="C71" s="375"/>
      <x:c r="D71" s="376">
        <x:v/>
      </x:c>
      <x:c r="E71" s="377"/>
      <x:c r="F71" s="377"/>
      <x:c r="G71" s="377"/>
      <x:c r="H71" s="378">
        <x:v>0.37831300000000001</x:v>
      </x:c>
      <x:c r="I71" s="377"/>
      <x:c r="J71" s="379"/>
    </x:row>
    <x:row r="72" spans="2:10">
      <x:c r="B72" s="374" t="s">
        <x:v>882</x:v>
      </x:c>
      <x:c r="C72" s="375"/>
      <x:c r="D72" s="376">
        <x:v/>
      </x:c>
      <x:c r="E72" s="377"/>
      <x:c r="F72" s="377"/>
      <x:c r="G72" s="378">
        <x:v>1</x:v>
      </x:c>
      <x:c r="H72" s="377"/>
      <x:c r="I72" s="377"/>
      <x:c r="J72" s="379"/>
    </x:row>
    <x:row r="73" spans="2:10">
      <x:c r="B73" s="374" t="s">
        <x:v>883</x:v>
      </x:c>
      <x:c r="C73" s="375"/>
      <x:c r="D73" s="376">
        <x:v/>
      </x:c>
      <x:c r="E73" s="377"/>
      <x:c r="F73" s="378">
        <x:v>0</x:v>
      </x:c>
      <x:c r="G73" s="377"/>
      <x:c r="H73" s="377"/>
      <x:c r="I73" s="377"/>
      <x:c r="J73" s="379"/>
    </x:row>
    <x:row r="74" spans="2:10">
      <x:c r="B74" s="380" t="s">
        <x:v>884</x:v>
      </x:c>
      <x:c r="C74" s="375"/>
      <x:c r="D74" s="376">
        <x:v/>
      </x:c>
      <x:c r="E74" s="377">
        <x:f>F74+G74+H74+I74</x:f>
        <x:v>15870931.306553325</x:v>
      </x:c>
      <x:c r="F74" s="377">
        <x:f>F73*F68</x:f>
        <x:v>0</x:v>
      </x:c>
      <x:c r="G74" s="377">
        <x:f>G68*G72</x:f>
        <x:v>0</x:v>
      </x:c>
      <x:c r="H74" s="377">
        <x:f>H68*H71</x:f>
        <x:v>15274797.054232899</x:v>
      </x:c>
      <x:c r="I74" s="377">
        <x:f>I70*I68</x:f>
        <x:v>596134.25232042617</x:v>
      </x:c>
      <x:c r="J74" s="379"/>
    </x:row>
    <x:row r="75" spans="2:10">
      <x:c r="B75" s="381"/>
      <x:c r="E75" s="351"/>
      <x:c r="F75" s="351"/>
      <x:c r="G75" s="351"/>
      <x:c r="H75" s="351"/>
      <x:c r="I75" s="351"/>
      <x:c r="J75" s="382"/>
    </x:row>
    <x:row r="76" spans="2:10">
      <x:c r="B76" s="353"/>
      <x:c r="E76" s="351"/>
      <x:c r="F76" s="351"/>
      <x:c r="G76" s="351"/>
      <x:c r="H76" s="351"/>
      <x:c r="I76" s="351"/>
      <x:c r="J76" s="382"/>
    </x:row>
    <x:row r="77" spans="2:10">
      <x:c r="B77" s="344" t="s">
        <x:v>164</x:v>
      </x:c>
      <x:c r="C77" s="344"/>
      <x:c r="D77" s="344">
        <x:v/>
      </x:c>
      <x:c r="E77" s="344" t="s">
        <x:v>165</x:v>
      </x:c>
      <x:c r="F77" s="344" t="s">
        <x:v>1053</x:v>
      </x:c>
      <x:c r="G77" s="344" t="s">
        <x:v>1191</x:v>
      </x:c>
      <x:c r="H77" s="344" t="s">
        <x:v>1192</x:v>
      </x:c>
      <x:c r="I77" s="344" t="s">
        <x:v>1193</x:v>
      </x:c>
      <x:c r="J77" s="344" t="s">
        <x:v>1194</x:v>
      </x:c>
    </x:row>
    <x:row r="78" spans="2:10">
      <x:c r="B78" s="353"/>
      <x:c r="C78" s="96"/>
      <x:c r="D78" s="96">
        <x:v/>
      </x:c>
      <x:c r="E78" s="344"/>
      <x:c r="F78" s="344" t="s">
        <x:v>1225</x:v>
      </x:c>
      <x:c r="G78" s="344" t="s">
        <x:v>238</x:v>
      </x:c>
      <x:c r="H78" s="344"/>
      <x:c r="I78" s="344"/>
      <x:c r="J78" s="558"/>
    </x:row>
    <x:row r="79" spans="2:10">
      <x:c r="B79" s="361"/>
      <x:c r="C79" s="96"/>
      <x:c r="D79" s="96">
        <x:v/>
      </x:c>
      <x:c r="E79" s="344"/>
      <x:c r="F79" s="344" t="s">
        <x:v>1226</x:v>
      </x:c>
      <x:c r="G79" s="344" t="s">
        <x:v>208</x:v>
      </x:c>
      <x:c r="H79" s="344" t="s">
        <x:v>239</x:v>
      </x:c>
      <x:c r="I79" s="344" t="s">
        <x:v>240</x:v>
      </x:c>
      <x:c r="J79" s="558"/>
    </x:row>
    <x:row r="80" spans="2:10">
      <x:c r="B80" s="353" t="s">
        <x:v>885</x:v>
      </x:c>
      <x:c r="C80" s="96"/>
      <x:c r="D80" s="96">
        <x:v/>
      </x:c>
      <x:c r="E80" s="344" t="s">
        <x:v>44</x:v>
      </x:c>
      <x:c r="F80" s="347" t="s">
        <x:v>1227</x:v>
      </x:c>
      <x:c r="G80" s="344" t="s">
        <x:v>241</x:v>
      </x:c>
      <x:c r="H80" s="344" t="s">
        <x:v>241</x:v>
      </x:c>
      <x:c r="I80" s="344" t="s">
        <x:v>241</x:v>
      </x:c>
      <x:c r="J80" s="344" t="s">
        <x:v>245</x:v>
      </x:c>
    </x:row>
    <x:row r="81" spans="2:10">
      <x:c r="B81" s="362"/>
      <x:c r="C81" s="383"/>
      <x:c r="D81" s="384">
        <x:v/>
      </x:c>
      <x:c r="E81" s="363"/>
      <x:c r="F81" s="363"/>
      <x:c r="G81" s="363"/>
      <x:c r="H81" s="363"/>
      <x:c r="I81" s="363"/>
      <x:c r="J81" s="364"/>
    </x:row>
    <x:row r="82" spans="2:10">
      <x:c r="B82" s="362"/>
      <x:c r="C82" s="383"/>
      <x:c r="D82" s="385">
        <x:v/>
      </x:c>
      <x:c r="E82" s="363"/>
      <x:c r="F82" s="363"/>
      <x:c r="G82" s="363"/>
      <x:c r="H82" s="363"/>
      <x:c r="I82" s="363"/>
      <x:c r="J82" s="364"/>
    </x:row>
    <x:row r="83" spans="2:10">
      <x:c r="B83" s="362"/>
      <x:c r="C83" s="383"/>
      <x:c r="D83" s="385">
        <x:v/>
      </x:c>
      <x:c r="E83" s="363"/>
      <x:c r="F83" s="363"/>
      <x:c r="G83" s="363"/>
      <x:c r="H83" s="363"/>
      <x:c r="I83" s="363"/>
      <x:c r="J83" s="364"/>
    </x:row>
    <x:row r="84" spans="2:10">
      <x:c r="B84" s="362"/>
      <x:c r="C84" s="383"/>
      <x:c r="D84" s="385">
        <x:v/>
      </x:c>
      <x:c r="E84" s="363"/>
      <x:c r="F84" s="363"/>
      <x:c r="G84" s="363"/>
      <x:c r="H84" s="363"/>
      <x:c r="I84" s="363"/>
      <x:c r="J84" s="364"/>
    </x:row>
    <x:row r="85" spans="2:10">
      <x:c r="B85" s="362"/>
      <x:c r="C85" s="383"/>
      <x:c r="D85" s="385">
        <x:v/>
      </x:c>
      <x:c r="E85" s="363"/>
      <x:c r="F85" s="363"/>
      <x:c r="G85" s="363"/>
      <x:c r="H85" s="363"/>
      <x:c r="I85" s="363"/>
      <x:c r="J85" s="364"/>
    </x:row>
    <x:row r="86" spans="2:10">
      <x:c r="B86" s="362"/>
      <x:c r="C86" s="383"/>
      <x:c r="D86" s="385">
        <x:v/>
      </x:c>
      <x:c r="E86" s="363"/>
      <x:c r="F86" s="363"/>
      <x:c r="G86" s="363"/>
      <x:c r="H86" s="363"/>
      <x:c r="I86" s="363"/>
      <x:c r="J86" s="364"/>
    </x:row>
    <x:row r="87" spans="2:10">
      <x:c r="B87" s="362"/>
      <x:c r="C87" s="383"/>
      <x:c r="D87" s="384">
        <x:v/>
      </x:c>
      <x:c r="E87" s="386"/>
      <x:c r="F87" s="386"/>
      <x:c r="G87" s="386"/>
      <x:c r="H87" s="386"/>
      <x:c r="I87" s="386"/>
      <x:c r="J87" s="561"/>
    </x:row>
    <x:row r="88" spans="2:10">
      <x:c r="B88" s="369" t="s">
        <x:v>886</x:v>
      </x:c>
      <x:c r="C88" s="367"/>
      <x:c r="D88" s="367">
        <x:v/>
      </x:c>
      <x:c r="E88" s="368">
        <x:f>SUM(E81:E87)</x:f>
        <x:v>0</x:v>
      </x:c>
      <x:c r="F88" s="368">
        <x:f>SUM(F81:F87)</x:f>
        <x:v>0</x:v>
      </x:c>
      <x:c r="G88" s="368">
        <x:f>SUM(G81:G87)</x:f>
        <x:v>0</x:v>
      </x:c>
      <x:c r="H88" s="368">
        <x:f>SUM(H81:H87)</x:f>
        <x:v>0</x:v>
      </x:c>
      <x:c r="I88" s="368">
        <x:f>SUM(I81:I87)</x:f>
        <x:v>0</x:v>
      </x:c>
      <x:c r="J88" s="560"/>
    </x:row>
    <x:row r="89" spans="2:10">
      <x:c r="B89" s="369"/>
      <x:c r="C89" s="367"/>
      <x:c r="D89" s="367">
        <x:v/>
      </x:c>
      <x:c r="E89" s="368"/>
      <x:c r="F89" s="368"/>
      <x:c r="G89" s="368"/>
      <x:c r="H89" s="368"/>
      <x:c r="I89" s="368"/>
      <x:c r="J89" s="560"/>
    </x:row>
    <x:row r="90" spans="2:10">
      <x:c r="B90" s="1396" t="s">
        <x:v>1644</x:v>
      </x:c>
      <x:c r="C90" s="388"/>
      <x:c r="D90" s="389">
        <x:v/>
      </x:c>
      <x:c r="E90" s="372"/>
      <x:c r="F90" s="363"/>
      <x:c r="G90" s="363"/>
      <x:c r="H90" s="363"/>
      <x:c r="I90" s="363"/>
      <x:c r="J90" s="373"/>
    </x:row>
    <x:row r="91" spans="2:10">
      <x:c r="B91" s="1395" t="s">
        <x:v>1641</x:v>
      </x:c>
      <x:c r="C91" s="371"/>
      <x:c r="D91" s="389">
        <x:v/>
      </x:c>
      <x:c r="E91" s="372"/>
      <x:c r="F91" s="363"/>
      <x:c r="G91" s="363"/>
      <x:c r="H91" s="363"/>
      <x:c r="I91" s="363"/>
      <x:c r="J91" s="373"/>
    </x:row>
    <x:row r="92" spans="2:10">
      <x:c r="B92" s="1395" t="s">
        <x:v>1642</x:v>
      </x:c>
      <x:c r="C92" s="371"/>
      <x:c r="D92" s="389">
        <x:v/>
      </x:c>
      <x:c r="E92" s="372"/>
      <x:c r="F92" s="363"/>
      <x:c r="G92" s="363"/>
      <x:c r="H92" s="363"/>
      <x:c r="I92" s="363"/>
      <x:c r="J92" s="373"/>
    </x:row>
    <x:row r="93" spans="2:10">
      <x:c r="B93" s="1395" t="s">
        <x:v>1643</x:v>
      </x:c>
      <x:c r="C93" s="371"/>
      <x:c r="D93" s="389">
        <x:v/>
      </x:c>
      <x:c r="E93" s="372"/>
      <x:c r="F93" s="363"/>
      <x:c r="G93" s="363"/>
      <x:c r="H93" s="363"/>
      <x:c r="I93" s="363"/>
      <x:c r="J93" s="373"/>
    </x:row>
    <x:row r="94" spans="2:10" ht="5.0999999999999996" customHeight="1">
      <x:c r="B94" s="365"/>
      <x:c r="C94" s="366"/>
      <x:c r="D94" s="367">
        <x:v/>
      </x:c>
      <x:c r="E94" s="368"/>
      <x:c r="F94" s="368"/>
      <x:c r="G94" s="368"/>
      <x:c r="H94" s="368"/>
      <x:c r="I94" s="368"/>
      <x:c r="J94" s="560"/>
    </x:row>
    <x:row r="95" spans="2:10">
      <x:c r="B95" s="390" t="s">
        <x:v>887</x:v>
      </x:c>
      <x:c r="C95" s="391"/>
      <x:c r="D95" s="367">
        <x:v/>
      </x:c>
      <x:c r="E95" s="368">
        <x:f>SUM(E90:E94)+E88</x:f>
        <x:v>0</x:v>
      </x:c>
      <x:c r="F95" s="368">
        <x:f>SUM(F90:F94)+F88</x:f>
        <x:v>0</x:v>
      </x:c>
      <x:c r="G95" s="368">
        <x:f>SUM(G90:G94)+G88</x:f>
        <x:v>0</x:v>
      </x:c>
      <x:c r="H95" s="368">
        <x:f>SUM(H90:H94)+H88</x:f>
        <x:v>0</x:v>
      </x:c>
      <x:c r="I95" s="368">
        <x:f>SUM(I90:I94)+I88</x:f>
        <x:v>0</x:v>
      </x:c>
      <x:c r="J95" s="560"/>
    </x:row>
    <x:row r="96" spans="2:10">
      <x:c r="B96" s="392"/>
      <x:c r="C96" s="393"/>
      <x:c r="D96" s="393">
        <x:v/>
      </x:c>
      <x:c r="E96" s="377"/>
      <x:c r="F96" s="368"/>
      <x:c r="G96" s="368"/>
      <x:c r="H96" s="368"/>
      <x:c r="I96" s="368"/>
      <x:c r="J96" s="379"/>
    </x:row>
    <x:row r="97" spans="2:10">
      <x:c r="B97" s="394" t="s">
        <x:v>244</x:v>
      </x:c>
      <x:c r="C97" s="395"/>
      <x:c r="D97" s="376">
        <x:v/>
      </x:c>
      <x:c r="E97" s="377"/>
      <x:c r="F97" s="377"/>
      <x:c r="G97" s="377"/>
      <x:c r="H97" s="377"/>
      <x:c r="I97" s="378">
        <x:f>$I$70</x:f>
        <x:v>0.134466</x:v>
      </x:c>
      <x:c r="J97" s="379"/>
    </x:row>
    <x:row r="98" spans="2:10">
      <x:c r="B98" s="374" t="s">
        <x:v>217</x:v>
      </x:c>
      <x:c r="C98" s="375"/>
      <x:c r="D98" s="376">
        <x:v/>
      </x:c>
      <x:c r="E98" s="377"/>
      <x:c r="F98" s="377"/>
      <x:c r="G98" s="377"/>
      <x:c r="H98" s="378">
        <x:f>$H$71</x:f>
        <x:v>0.37831300000000001</x:v>
      </x:c>
      <x:c r="I98" s="377"/>
      <x:c r="J98" s="379"/>
    </x:row>
    <x:row r="99" spans="2:10">
      <x:c r="B99" s="374" t="s">
        <x:v>882</x:v>
      </x:c>
      <x:c r="C99" s="375"/>
      <x:c r="D99" s="376">
        <x:v/>
      </x:c>
      <x:c r="E99" s="377"/>
      <x:c r="F99" s="377"/>
      <x:c r="G99" s="378">
        <x:f>$G$72</x:f>
        <x:v>1</x:v>
      </x:c>
      <x:c r="H99" s="377"/>
      <x:c r="I99" s="377"/>
      <x:c r="J99" s="379"/>
    </x:row>
    <x:row r="100" spans="2:10">
      <x:c r="B100" s="374" t="s">
        <x:v>883</x:v>
      </x:c>
      <x:c r="C100" s="375"/>
      <x:c r="D100" s="376">
        <x:v/>
      </x:c>
      <x:c r="E100" s="377"/>
      <x:c r="F100" s="378">
        <x:f>$F$73</x:f>
        <x:v>0</x:v>
      </x:c>
      <x:c r="G100" s="377"/>
      <x:c r="H100" s="377"/>
      <x:c r="I100" s="377"/>
      <x:c r="J100" s="379"/>
    </x:row>
    <x:row r="101" spans="2:10">
      <x:c r="B101" s="380" t="s">
        <x:v>884</x:v>
      </x:c>
      <x:c r="C101" s="375"/>
      <x:c r="D101" s="376">
        <x:v/>
      </x:c>
      <x:c r="E101" s="377">
        <x:f>F101+G101+H101+I101</x:f>
        <x:v>0</x:v>
      </x:c>
      <x:c r="F101" s="377">
        <x:f>F100*F95</x:f>
        <x:v>0</x:v>
      </x:c>
      <x:c r="G101" s="377">
        <x:f>G95*G99</x:f>
        <x:v>0</x:v>
      </x:c>
      <x:c r="H101" s="377">
        <x:f>H95*H98</x:f>
        <x:v>0</x:v>
      </x:c>
      <x:c r="I101" s="377">
        <x:f>I97*I95</x:f>
        <x:v>0</x:v>
      </x:c>
      <x:c r="J101" s="379"/>
    </x:row>
    <x:row r="102" spans="2:10">
      <x:c r="B102" s="381"/>
      <x:c r="E102" s="351"/>
      <x:c r="F102" s="351"/>
      <x:c r="G102" s="351"/>
      <x:c r="H102" s="351"/>
      <x:c r="I102" s="351"/>
      <x:c r="J102" s="382"/>
    </x:row>
    <x:row r="103" spans="2:10">
      <x:c r="B103" s="381"/>
      <x:c r="E103" s="351"/>
      <x:c r="F103" s="351"/>
      <x:c r="G103" s="351"/>
      <x:c r="H103" s="351"/>
      <x:c r="I103" s="351"/>
      <x:c r="J103" s="382"/>
    </x:row>
    <x:row r="104" spans="2:10">
      <x:c r="B104" s="344" t="s">
        <x:v>164</x:v>
      </x:c>
      <x:c r="C104" s="344"/>
      <x:c r="D104" s="344">
        <x:v/>
      </x:c>
      <x:c r="E104" s="344" t="s">
        <x:v>165</x:v>
      </x:c>
      <x:c r="F104" s="344" t="s">
        <x:v>1053</x:v>
      </x:c>
      <x:c r="G104" s="344" t="s">
        <x:v>1191</x:v>
      </x:c>
      <x:c r="H104" s="344" t="s">
        <x:v>1192</x:v>
      </x:c>
      <x:c r="I104" s="344" t="s">
        <x:v>1193</x:v>
      </x:c>
      <x:c r="J104" s="344" t="s">
        <x:v>1194</x:v>
      </x:c>
    </x:row>
    <x:row r="105" spans="2:10">
      <x:c r="B105" s="353"/>
      <x:c r="C105" s="96"/>
      <x:c r="D105" s="96">
        <x:v/>
      </x:c>
      <x:c r="E105" s="344"/>
      <x:c r="F105" s="344" t="s">
        <x:v>1225</x:v>
      </x:c>
      <x:c r="G105" s="344" t="s">
        <x:v>238</x:v>
      </x:c>
      <x:c r="H105" s="344"/>
      <x:c r="I105" s="344"/>
      <x:c r="J105" s="558"/>
    </x:row>
    <x:row r="106" spans="2:10">
      <x:c r="B106" s="396"/>
      <x:c r="C106" s="96"/>
      <x:c r="D106" s="96">
        <x:v/>
      </x:c>
      <x:c r="E106" s="344"/>
      <x:c r="F106" s="344" t="s">
        <x:v>1226</x:v>
      </x:c>
      <x:c r="G106" s="344" t="s">
        <x:v>208</x:v>
      </x:c>
      <x:c r="H106" s="344" t="s">
        <x:v>239</x:v>
      </x:c>
      <x:c r="I106" s="344" t="s">
        <x:v>240</x:v>
      </x:c>
      <x:c r="J106" s="558"/>
    </x:row>
    <x:row r="107" spans="2:10">
      <x:c r="B107" s="353" t="s">
        <x:v>1231</x:v>
      </x:c>
      <x:c r="E107" s="344" t="s">
        <x:v>44</x:v>
      </x:c>
      <x:c r="F107" s="347" t="s">
        <x:v>1227</x:v>
      </x:c>
      <x:c r="G107" s="344" t="s">
        <x:v>241</x:v>
      </x:c>
      <x:c r="H107" s="344" t="s">
        <x:v>241</x:v>
      </x:c>
      <x:c r="I107" s="344" t="s">
        <x:v>241</x:v>
      </x:c>
      <x:c r="J107" s="344" t="s">
        <x:v>245</x:v>
      </x:c>
    </x:row>
    <x:row r="108" spans="2:10">
      <x:c r="B108" s="376" t="s">
        <x:v>879</x:v>
      </x:c>
      <x:c r="C108" s="376"/>
      <x:c r="D108" s="376">
        <x:v/>
      </x:c>
      <x:c r="E108" s="368">
        <x:f>SUM(F108:I108)</x:f>
        <x:v>127232548.78564771</x:v>
      </x:c>
      <x:c r="F108" s="377">
        <x:f>F61</x:f>
        <x:v>79470800.345820084</x:v>
      </x:c>
      <x:c r="G108" s="377">
        <x:f>G61</x:f>
        <x:v>0</x:v>
      </x:c>
      <x:c r="H108" s="377">
        <x:f>H61</x:f>
        <x:v>40968865.514263786</x:v>
      </x:c>
      <x:c r="I108" s="377">
        <x:f>I61</x:f>
        <x:v>6792882.925563829</x:v>
      </x:c>
      <x:c r="J108" s="379"/>
    </x:row>
    <x:row r="109" spans="2:10">
      <x:c r="B109" s="376" t="s">
        <x:v>885</x:v>
      </x:c>
      <x:c r="C109" s="376"/>
      <x:c r="D109" s="376">
        <x:v/>
      </x:c>
      <x:c r="E109" s="368">
        <x:f>SUM(F109:I109)</x:f>
        <x:v>0</x:v>
      </x:c>
      <x:c r="F109" s="377">
        <x:f>F88</x:f>
        <x:v>0</x:v>
      </x:c>
      <x:c r="G109" s="377">
        <x:f>G88</x:f>
        <x:v>0</x:v>
      </x:c>
      <x:c r="H109" s="377">
        <x:f>H88</x:f>
        <x:v>0</x:v>
      </x:c>
      <x:c r="I109" s="377">
        <x:f>I88</x:f>
        <x:v>0</x:v>
      </x:c>
      <x:c r="J109" s="379"/>
    </x:row>
    <x:row r="110" spans="2:10">
      <x:c r="B110" s="397" t="s">
        <x:v>888</x:v>
      </x:c>
      <x:c r="C110" s="376"/>
      <x:c r="D110" s="376">
        <x:v/>
      </x:c>
      <x:c r="E110" s="377">
        <x:f>E108+E109</x:f>
        <x:v>127232548.78564771</x:v>
      </x:c>
      <x:c r="F110" s="377">
        <x:f>F108+F109</x:f>
        <x:v>79470800.345820084</x:v>
      </x:c>
      <x:c r="G110" s="377">
        <x:f>G108+G109</x:f>
        <x:v>0</x:v>
      </x:c>
      <x:c r="H110" s="377">
        <x:f>H108+H109</x:f>
        <x:v>40968865.514263786</x:v>
      </x:c>
      <x:c r="I110" s="377">
        <x:f>I108+I109</x:f>
        <x:v>6792882.925563829</x:v>
      </x:c>
      <x:c r="J110" s="379"/>
    </x:row>
    <x:row r="111" spans="2:10">
      <x:c r="B111" s="381"/>
      <x:c r="E111" s="351"/>
      <x:c r="F111" s="351"/>
      <x:c r="G111" s="351"/>
      <x:c r="H111" s="351"/>
      <x:c r="I111" s="351"/>
      <x:c r="J111" s="382"/>
    </x:row>
    <x:row r="112" spans="2:10">
      <x:c r="B112" s="381"/>
      <x:c r="E112" s="351"/>
      <x:c r="F112" s="351"/>
      <x:c r="G112" s="351"/>
      <x:c r="H112" s="351"/>
      <x:c r="I112" s="351"/>
      <x:c r="J112" s="382"/>
    </x:row>
    <x:row r="113" spans="2:10" s="96" customFormat="1" ht="12.75" customHeight="1">
      <x:c r="B113" s="1398" t="s">
        <x:v>246</x:v>
      </x:c>
      <x:c r="C113" s="1398"/>
      <x:c r="D113" s="1397">
        <x:v/>
      </x:c>
      <x:c r="E113" s="1399"/>
      <x:c r="F113" s="1397"/>
      <x:c r="G113" s="1399"/>
      <x:c r="H113" s="1400"/>
      <x:c r="I113" s="1401"/>
      <x:c r="J113" s="562"/>
    </x:row>
    <x:row r="114" spans="2:10" s="96" customFormat="1" ht="15.75" customHeight="1">
      <x:c r="B114" s="1832" t="s">
        <x:v>1232</x:v>
      </x:c>
      <x:c r="C114" s="1832"/>
      <x:c r="D114" s="1832">
        <x:v/>
      </x:c>
      <x:c r="E114" s="1832"/>
      <x:c r="F114" s="1832"/>
      <x:c r="G114" s="1832"/>
      <x:c r="H114" s="1832"/>
      <x:c r="I114" s="1832"/>
      <x:c r="J114" s="563"/>
    </x:row>
    <x:row r="115" spans="2:10" s="96" customFormat="1">
      <x:c r="B115" s="1402" t="s">
        <x:v>247</x:v>
      </x:c>
      <x:c r="C115" s="1402"/>
      <x:c r="D115" s="1397">
        <x:v/>
      </x:c>
      <x:c r="E115" s="1397"/>
      <x:c r="F115" s="1397"/>
      <x:c r="G115" s="1397"/>
      <x:c r="H115" s="1401"/>
      <x:c r="I115" s="1401"/>
      <x:c r="J115" s="562"/>
    </x:row>
    <x:row r="116" spans="2:10" s="96" customFormat="1">
      <x:c r="B116" s="1402" t="s">
        <x:v>248</x:v>
      </x:c>
      <x:c r="C116" s="1402"/>
      <x:c r="D116" s="1397">
        <x:v/>
      </x:c>
      <x:c r="E116" s="1397"/>
      <x:c r="F116" s="1397"/>
      <x:c r="G116" s="1397"/>
      <x:c r="H116" s="1401"/>
      <x:c r="I116" s="1401"/>
      <x:c r="J116" s="563"/>
    </x:row>
    <x:row r="117" spans="2:10" s="96" customFormat="1">
      <x:c r="B117" s="1402" t="s">
        <x:v>249</x:v>
      </x:c>
      <x:c r="C117" s="1402"/>
      <x:c r="D117" s="1397">
        <x:v/>
      </x:c>
      <x:c r="E117" s="1397"/>
      <x:c r="F117" s="1397"/>
      <x:c r="G117" s="1397"/>
      <x:c r="H117" s="1401"/>
      <x:c r="I117" s="1401"/>
      <x:c r="J117" s="562"/>
    </x:row>
    <x:row r="118" spans="2:10" s="96" customFormat="1" ht="15.75" customHeight="1">
      <x:c r="B118" s="1832" t="s">
        <x:v>889</x:v>
      </x:c>
      <x:c r="C118" s="1832"/>
      <x:c r="D118" s="1832">
        <x:v/>
      </x:c>
      <x:c r="E118" s="1832"/>
      <x:c r="F118" s="1832"/>
      <x:c r="G118" s="1832"/>
      <x:c r="H118" s="1832"/>
      <x:c r="I118" s="1832"/>
      <x:c r="J118" s="558"/>
    </x:row>
    <x:row r="119" spans="2:10" s="96" customFormat="1" ht="15.75" customHeight="1">
      <x:c r="B119" s="1832"/>
      <x:c r="C119" s="1832"/>
      <x:c r="D119" s="1832">
        <x:v/>
      </x:c>
      <x:c r="E119" s="1832"/>
      <x:c r="F119" s="1832"/>
      <x:c r="G119" s="1832"/>
      <x:c r="H119" s="1832"/>
      <x:c r="I119" s="1832"/>
      <x:c r="J119" s="558"/>
    </x:row>
    <x:row r="120" spans="2:10" s="96" customFormat="1">
      <x:c r="B120" s="1402" t="s">
        <x:v>890</x:v>
      </x:c>
      <x:c r="C120" s="1402"/>
      <x:c r="D120" s="1397">
        <x:v/>
      </x:c>
      <x:c r="E120" s="1397"/>
      <x:c r="F120" s="1397"/>
      <x:c r="G120" s="1397"/>
      <x:c r="H120" s="1401"/>
      <x:c r="I120" s="1401"/>
      <x:c r="J120" s="562"/>
    </x:row>
    <x:row r="121" spans="2:10">
      <x:c r="C121" s="381"/>
      <x:c r="E121" s="354"/>
      <x:c r="F121" s="354"/>
      <x:c r="H121" s="398"/>
      <x:c r="I121" s="399"/>
      <x:c r="J121" s="382"/>
    </x:row>
    <x:row r="122" spans="2:10">
      <x:c r="B122" s="381"/>
      <x:c r="C122" s="400"/>
    </x:row>
    <x:row r="123" spans="2:10">
      <x:c r="B123" s="344" t="s">
        <x:v>164</x:v>
      </x:c>
      <x:c r="C123" s="344"/>
      <x:c r="D123" s="344">
        <x:v/>
      </x:c>
      <x:c r="E123" s="344" t="s">
        <x:v>165</x:v>
      </x:c>
      <x:c r="F123" s="344" t="s">
        <x:v>1053</x:v>
      </x:c>
      <x:c r="G123" s="344" t="s">
        <x:v>1191</x:v>
      </x:c>
      <x:c r="H123" s="344" t="s">
        <x:v>1192</x:v>
      </x:c>
      <x:c r="I123" s="344" t="s">
        <x:v>1193</x:v>
      </x:c>
      <x:c r="J123" s="344" t="s">
        <x:v>1194</x:v>
      </x:c>
    </x:row>
    <x:row r="124" spans="2:10">
      <x:c r="B124" s="353"/>
      <x:c r="C124" s="96"/>
      <x:c r="D124" s="96">
        <x:v/>
      </x:c>
      <x:c r="E124" s="344"/>
      <x:c r="F124" s="344" t="s">
        <x:v>1225</x:v>
      </x:c>
      <x:c r="G124" s="344" t="s">
        <x:v>238</x:v>
      </x:c>
      <x:c r="H124" s="344"/>
      <x:c r="I124" s="344"/>
      <x:c r="J124" s="558"/>
    </x:row>
    <x:row r="125" spans="2:10">
      <x:c r="B125" s="353"/>
      <x:c r="C125" s="361"/>
      <x:c r="D125" s="96">
        <x:v/>
      </x:c>
      <x:c r="E125" s="344"/>
      <x:c r="F125" s="344" t="s">
        <x:v>1226</x:v>
      </x:c>
      <x:c r="G125" s="344" t="s">
        <x:v>208</x:v>
      </x:c>
      <x:c r="H125" s="344" t="s">
        <x:v>239</x:v>
      </x:c>
      <x:c r="I125" s="344" t="s">
        <x:v>240</x:v>
      </x:c>
      <x:c r="J125" s="558"/>
    </x:row>
    <x:row r="126" spans="2:10">
      <x:c r="B126" s="353" t="s">
        <x:v>891</x:v>
      </x:c>
      <x:c r="C126" s="96"/>
      <x:c r="D126" s="96">
        <x:v/>
      </x:c>
      <x:c r="E126" s="344" t="s">
        <x:v>44</x:v>
      </x:c>
      <x:c r="F126" s="347" t="s">
        <x:v>1227</x:v>
      </x:c>
      <x:c r="G126" s="344" t="s">
        <x:v>241</x:v>
      </x:c>
      <x:c r="H126" s="344" t="s">
        <x:v>241</x:v>
      </x:c>
      <x:c r="I126" s="344" t="s">
        <x:v>241</x:v>
      </x:c>
      <x:c r="J126" s="344" t="s">
        <x:v>245</x:v>
      </x:c>
    </x:row>
    <x:row r="127" spans="2:10" s="1553" customFormat="1">
      <x:c r="B127" s="1554" t="s">
        <x:v>1857</x:v>
      </x:c>
      <x:c r="C127" s="514"/>
      <x:c r="D127" s="517">
        <x:v/>
      </x:c>
      <x:c r="E127" s="1558">
        <x:f t="shared" ref="E127:E130" si="3">SUM(F127:I127)</x:f>
        <x:v>-556620257.69071114</x:v>
      </x:c>
      <x:c r="F127" s="517">
        <x:v>2077316.2605479993</x:v>
      </x:c>
      <x:c r="G127" s="517">
        <x:v>0</x:v>
      </x:c>
      <x:c r="H127" s="517">
        <x:v>-558697573.95125914</x:v>
      </x:c>
      <x:c r="I127" s="517">
        <x:v>0</x:v>
      </x:c>
      <x:c r="J127" s="1555" t="s">
        <x:v>1731</x:v>
      </x:c>
    </x:row>
    <x:row r="128" spans="2:10" s="1553" customFormat="1">
      <x:c r="B128" s="1554" t="s">
        <x:v>1858</x:v>
      </x:c>
      <x:c r="C128" s="514"/>
      <x:c r="D128" s="517">
        <x:v/>
      </x:c>
      <x:c r="E128" s="1558">
        <x:f t="shared" si="3"/>
        <x:v>19595252.858999997</x:v>
      </x:c>
      <x:c r="F128" s="517">
        <x:v>19595252.858999997</x:v>
      </x:c>
      <x:c r="G128" s="517">
        <x:v>0</x:v>
      </x:c>
      <x:c r="H128" s="517">
        <x:v>0</x:v>
      </x:c>
      <x:c r="I128" s="517">
        <x:v>0</x:v>
      </x:c>
      <x:c r="J128" s="1555" t="s">
        <x:v>1732</x:v>
      </x:c>
    </x:row>
    <x:row r="129" spans="2:10" s="1553" customFormat="1" ht="38.25">
      <x:c r="B129" s="1554" t="s">
        <x:v>1729</x:v>
      </x:c>
      <x:c r="C129" s="514"/>
      <x:c r="D129" s="517">
        <x:v/>
      </x:c>
      <x:c r="E129" s="1558">
        <x:f t="shared" si="3"/>
        <x:v>-12384116.261646001</x:v>
      </x:c>
      <x:c r="F129" s="517">
        <x:v>-8902200.2734294273</x:v>
      </x:c>
      <x:c r="G129" s="517">
        <x:v>-3481915.9882165734</x:v>
      </x:c>
      <x:c r="H129" s="517">
        <x:v>0</x:v>
      </x:c>
      <x:c r="I129" s="517">
        <x:v>0</x:v>
      </x:c>
      <x:c r="J129" s="1430" t="s">
        <x:v>1733</x:v>
      </x:c>
    </x:row>
    <x:row r="130" spans="2:10" s="1553" customFormat="1">
      <x:c r="B130" s="1554" t="s">
        <x:v>1730</x:v>
      </x:c>
      <x:c r="C130" s="514"/>
      <x:c r="D130" s="517">
        <x:v/>
      </x:c>
      <x:c r="E130" s="1558">
        <x:f t="shared" si="3"/>
        <x:v>-14798518.024548</x:v>
      </x:c>
      <x:c r="F130" s="517">
        <x:v>-14798518.024548</x:v>
      </x:c>
      <x:c r="G130" s="517">
        <x:v>0</x:v>
      </x:c>
      <x:c r="H130" s="517">
        <x:v>0</x:v>
      </x:c>
      <x:c r="I130" s="517">
        <x:v>0</x:v>
      </x:c>
      <x:c r="J130" s="1555" t="s">
        <x:v>1876</x:v>
      </x:c>
    </x:row>
    <x:row r="131" spans="2:10">
      <x:c r="B131" s="369" t="s">
        <x:v>892</x:v>
      </x:c>
      <x:c r="C131" s="367"/>
      <x:c r="D131" s="367">
        <x:v/>
      </x:c>
      <x:c r="E131" s="368">
        <x:f>SUM(E127:E130)</x:f>
        <x:v>-564207639.11790526</x:v>
      </x:c>
      <x:c r="F131" s="368">
        <x:f>SUM(F127:F130)</x:f>
        <x:v>-2028149.1784294304</x:v>
      </x:c>
      <x:c r="G131" s="368">
        <x:f>SUM(G127:G130)</x:f>
        <x:v>-3481915.9882165734</x:v>
      </x:c>
      <x:c r="H131" s="368">
        <x:f>SUM(H127:H130)</x:f>
        <x:v>-558697573.95125914</x:v>
      </x:c>
      <x:c r="I131" s="368">
        <x:f>SUM(I127:I130)</x:f>
        <x:v>0</x:v>
      </x:c>
      <x:c r="J131" s="560"/>
    </x:row>
    <x:row r="132" spans="2:10">
      <x:c r="B132" s="369"/>
      <x:c r="C132" s="367"/>
      <x:c r="D132" s="367">
        <x:v/>
      </x:c>
      <x:c r="E132" s="368"/>
      <x:c r="F132" s="368"/>
      <x:c r="G132" s="368"/>
      <x:c r="H132" s="368"/>
      <x:c r="I132" s="368"/>
      <x:c r="J132" s="560"/>
    </x:row>
    <x:row r="133" spans="2:10">
      <x:c r="B133" s="1404" t="s">
        <x:v>1644</x:v>
      </x:c>
      <x:c r="C133" s="388"/>
      <x:c r="D133" s="389">
        <x:v/>
      </x:c>
      <x:c r="E133" s="515">
        <x:f t="shared" ref="E133:E136" si="4">F133+G133+H133+I133</x:f>
        <x:v>14798518.024548</x:v>
      </x:c>
      <x:c r="F133" s="363">
        <x:f>-F130</x:f>
        <x:v>14798518.024548</x:v>
      </x:c>
      <x:c r="G133" s="1405">
        <x:f t="shared" ref="G133:I133" si="5">-G130</x:f>
        <x:v>0</x:v>
      </x:c>
      <x:c r="H133" s="1405">
        <x:f t="shared" si="5"/>
        <x:v>0</x:v>
      </x:c>
      <x:c r="I133" s="1405">
        <x:f t="shared" si="5"/>
        <x:v>0</x:v>
      </x:c>
      <x:c r="J133" s="373"/>
    </x:row>
    <x:row r="134" spans="2:10">
      <x:c r="B134" s="1403" t="s">
        <x:v>1641</x:v>
      </x:c>
      <x:c r="C134" s="371"/>
      <x:c r="D134" s="389">
        <x:v/>
      </x:c>
      <x:c r="E134" s="515">
        <x:f t="shared" si="4"/>
        <x:v>12384116.261646001</x:v>
      </x:c>
      <x:c r="F134" s="363">
        <x:f>-F129</x:f>
        <x:v>8902200.2734294273</x:v>
      </x:c>
      <x:c r="G134" s="1405">
        <x:f t="shared" ref="G134:I134" si="6">-G129</x:f>
        <x:v>3481915.9882165734</x:v>
      </x:c>
      <x:c r="H134" s="1405">
        <x:f t="shared" si="6"/>
        <x:v>0</x:v>
      </x:c>
      <x:c r="I134" s="1405">
        <x:f t="shared" si="6"/>
        <x:v>0</x:v>
      </x:c>
      <x:c r="J134" s="373"/>
    </x:row>
    <x:row r="135" spans="2:10">
      <x:c r="B135" s="1403" t="s">
        <x:v>1642</x:v>
      </x:c>
      <x:c r="C135" s="371"/>
      <x:c r="D135" s="389">
        <x:v/>
      </x:c>
      <x:c r="E135" s="515">
        <x:f t="shared" si="4"/>
        <x:v>0</x:v>
      </x:c>
      <x:c r="F135" s="363">
        <x:v>0</x:v>
      </x:c>
      <x:c r="G135" s="363">
        <x:v>0</x:v>
      </x:c>
      <x:c r="H135" s="363">
        <x:v>0</x:v>
      </x:c>
      <x:c r="I135" s="363">
        <x:v>0</x:v>
      </x:c>
      <x:c r="J135" s="373"/>
    </x:row>
    <x:row r="136" spans="2:10">
      <x:c r="B136" s="1403" t="s">
        <x:v>1643</x:v>
      </x:c>
      <x:c r="C136" s="371"/>
      <x:c r="D136" s="389">
        <x:v/>
      </x:c>
      <x:c r="E136" s="515">
        <x:f t="shared" si="4"/>
        <x:v>0</x:v>
      </x:c>
      <x:c r="F136" s="363">
        <x:v>0</x:v>
      </x:c>
      <x:c r="G136" s="363">
        <x:v>0</x:v>
      </x:c>
      <x:c r="H136" s="363">
        <x:v>0</x:v>
      </x:c>
      <x:c r="I136" s="363">
        <x:v>0</x:v>
      </x:c>
      <x:c r="J136" s="373"/>
    </x:row>
    <x:row r="137" spans="2:10" ht="5.0999999999999996" customHeight="1">
      <x:c r="B137" s="365"/>
      <x:c r="C137" s="366"/>
      <x:c r="D137" s="367">
        <x:v/>
      </x:c>
      <x:c r="E137" s="368"/>
      <x:c r="F137" s="368"/>
      <x:c r="G137" s="368"/>
      <x:c r="H137" s="368"/>
      <x:c r="I137" s="368"/>
      <x:c r="J137" s="560"/>
    </x:row>
    <x:row r="138" spans="2:10">
      <x:c r="B138" s="390" t="s">
        <x:v>893</x:v>
      </x:c>
      <x:c r="C138" s="391"/>
      <x:c r="D138" s="367">
        <x:v/>
      </x:c>
      <x:c r="E138" s="368">
        <x:f t="shared" ref="E138:H138" si="7">SUM(E133:E137)+E131</x:f>
        <x:v>-537025004.83171129</x:v>
      </x:c>
      <x:c r="F138" s="368">
        <x:f t="shared" si="7"/>
        <x:v>21672569.119547993</x:v>
      </x:c>
      <x:c r="G138" s="368">
        <x:f t="shared" si="7"/>
        <x:v>0</x:v>
      </x:c>
      <x:c r="H138" s="368">
        <x:f t="shared" si="7"/>
        <x:v>-558697573.95125914</x:v>
      </x:c>
      <x:c r="I138" s="368">
        <x:f>SUM(I133:I137)+I131</x:f>
        <x:v>0</x:v>
      </x:c>
      <x:c r="J138" s="560"/>
    </x:row>
    <x:row r="139" spans="2:10">
      <x:c r="B139" s="392"/>
      <x:c r="C139" s="393"/>
      <x:c r="D139" s="393">
        <x:v/>
      </x:c>
      <x:c r="E139" s="377"/>
      <x:c r="F139" s="368"/>
      <x:c r="G139" s="368"/>
      <x:c r="H139" s="368"/>
      <x:c r="I139" s="368"/>
      <x:c r="J139" s="379"/>
    </x:row>
    <x:row r="140" spans="2:10">
      <x:c r="B140" s="394" t="s">
        <x:v>244</x:v>
      </x:c>
      <x:c r="C140" s="395"/>
      <x:c r="D140" s="376">
        <x:v/>
      </x:c>
      <x:c r="E140" s="377"/>
      <x:c r="F140" s="377"/>
      <x:c r="G140" s="377"/>
      <x:c r="H140" s="377"/>
      <x:c r="I140" s="378">
        <x:f>$I$70</x:f>
        <x:v>0.134466</x:v>
      </x:c>
      <x:c r="J140" s="379"/>
    </x:row>
    <x:row r="141" spans="2:10">
      <x:c r="B141" s="374" t="s">
        <x:v>217</x:v>
      </x:c>
      <x:c r="C141" s="375"/>
      <x:c r="D141" s="376">
        <x:v/>
      </x:c>
      <x:c r="E141" s="377"/>
      <x:c r="F141" s="377"/>
      <x:c r="G141" s="377"/>
      <x:c r="H141" s="378">
        <x:f>$H$71</x:f>
        <x:v>0.37831300000000001</x:v>
      </x:c>
      <x:c r="I141" s="377"/>
      <x:c r="J141" s="379"/>
    </x:row>
    <x:row r="142" spans="2:10">
      <x:c r="B142" s="374" t="s">
        <x:v>882</x:v>
      </x:c>
      <x:c r="C142" s="375"/>
      <x:c r="D142" s="376">
        <x:v/>
      </x:c>
      <x:c r="E142" s="377"/>
      <x:c r="F142" s="377"/>
      <x:c r="G142" s="378">
        <x:f>$G$72</x:f>
        <x:v>1</x:v>
      </x:c>
      <x:c r="H142" s="377"/>
      <x:c r="I142" s="377"/>
      <x:c r="J142" s="379"/>
    </x:row>
    <x:row r="143" spans="2:10">
      <x:c r="B143" s="374" t="s">
        <x:v>883</x:v>
      </x:c>
      <x:c r="C143" s="375"/>
      <x:c r="D143" s="376">
        <x:v/>
      </x:c>
      <x:c r="E143" s="377"/>
      <x:c r="F143" s="378">
        <x:f>$F$73</x:f>
        <x:v>0</x:v>
      </x:c>
      <x:c r="G143" s="377"/>
      <x:c r="H143" s="377"/>
      <x:c r="I143" s="377"/>
      <x:c r="J143" s="379"/>
    </x:row>
    <x:row r="144" spans="2:10">
      <x:c r="B144" s="380" t="s">
        <x:v>884</x:v>
      </x:c>
      <x:c r="C144" s="375"/>
      <x:c r="D144" s="376">
        <x:v/>
      </x:c>
      <x:c r="E144" s="377">
        <x:f>F144+G144+H144+I144</x:f>
        <x:v>-211362555.29422271</x:v>
      </x:c>
      <x:c r="F144" s="377">
        <x:f>F143*F138</x:f>
        <x:v>0</x:v>
      </x:c>
      <x:c r="G144" s="377">
        <x:f>G138*G142</x:f>
        <x:v>0</x:v>
      </x:c>
      <x:c r="H144" s="377">
        <x:f>H138*H141</x:f>
        <x:v>-211362555.29422271</x:v>
      </x:c>
      <x:c r="I144" s="377">
        <x:f>I140*I138</x:f>
        <x:v>0</x:v>
      </x:c>
      <x:c r="J144" s="379"/>
    </x:row>
    <x:row r="145" spans="2:10" ht="17.25" customHeight="1">
      <x:c r="B145" s="361"/>
      <x:c r="C145" s="361"/>
      <x:c r="E145" s="351"/>
      <x:c r="F145" s="351"/>
      <x:c r="G145" s="351"/>
      <x:c r="H145" s="351"/>
      <x:c r="I145" s="351"/>
      <x:c r="J145" s="382"/>
    </x:row>
    <x:row r="146" spans="2:10">
      <x:c r="B146" s="381"/>
      <x:c r="E146" s="351"/>
      <x:c r="F146" s="351"/>
      <x:c r="G146" s="351"/>
      <x:c r="H146" s="351"/>
      <x:c r="I146" s="351"/>
      <x:c r="J146" s="382"/>
    </x:row>
    <x:row r="147" spans="2:10">
      <x:c r="B147" s="344" t="s">
        <x:v>164</x:v>
      </x:c>
      <x:c r="C147" s="344"/>
      <x:c r="D147" s="344">
        <x:v/>
      </x:c>
      <x:c r="E147" s="344" t="s">
        <x:v>165</x:v>
      </x:c>
      <x:c r="F147" s="344" t="s">
        <x:v>1053</x:v>
      </x:c>
      <x:c r="G147" s="344" t="s">
        <x:v>1191</x:v>
      </x:c>
      <x:c r="H147" s="344" t="s">
        <x:v>1192</x:v>
      </x:c>
      <x:c r="I147" s="344" t="s">
        <x:v>1193</x:v>
      </x:c>
      <x:c r="J147" s="344" t="s">
        <x:v>1194</x:v>
      </x:c>
    </x:row>
    <x:row r="148" spans="2:10">
      <x:c r="B148" s="353"/>
      <x:c r="C148" s="96"/>
      <x:c r="D148" s="96">
        <x:v/>
      </x:c>
      <x:c r="E148" s="344"/>
      <x:c r="F148" s="344" t="s">
        <x:v>1225</x:v>
      </x:c>
      <x:c r="G148" s="344" t="s">
        <x:v>238</x:v>
      </x:c>
      <x:c r="H148" s="344"/>
      <x:c r="I148" s="344"/>
      <x:c r="J148" s="558"/>
    </x:row>
    <x:row r="149" spans="2:10">
      <x:c r="B149" s="353"/>
      <x:c r="C149" s="96"/>
      <x:c r="D149" s="96">
        <x:v/>
      </x:c>
      <x:c r="E149" s="344"/>
      <x:c r="F149" s="344" t="s">
        <x:v>1226</x:v>
      </x:c>
      <x:c r="G149" s="344" t="s">
        <x:v>208</x:v>
      </x:c>
      <x:c r="H149" s="344" t="s">
        <x:v>239</x:v>
      </x:c>
      <x:c r="I149" s="344" t="s">
        <x:v>240</x:v>
      </x:c>
      <x:c r="J149" s="558"/>
    </x:row>
    <x:row r="150" spans="2:10">
      <x:c r="B150" s="353" t="s">
        <x:v>894</x:v>
      </x:c>
      <x:c r="C150" s="96"/>
      <x:c r="D150" s="96">
        <x:v/>
      </x:c>
      <x:c r="E150" s="344" t="s">
        <x:v>44</x:v>
      </x:c>
      <x:c r="F150" s="347" t="s">
        <x:v>1227</x:v>
      </x:c>
      <x:c r="G150" s="344" t="s">
        <x:v>241</x:v>
      </x:c>
      <x:c r="H150" s="344" t="s">
        <x:v>241</x:v>
      </x:c>
      <x:c r="I150" s="344" t="s">
        <x:v>241</x:v>
      </x:c>
      <x:c r="J150" s="344" t="s">
        <x:v>245</x:v>
      </x:c>
    </x:row>
    <x:row r="151" spans="2:10" s="1553" customFormat="1">
      <x:c r="B151" s="1554" t="s">
        <x:v>1857</x:v>
      </x:c>
      <x:c r="C151" s="1550"/>
      <x:c r="D151" s="1557">
        <x:v/>
      </x:c>
      <x:c r="E151" s="517">
        <x:f t="shared" ref="E151" si="8">F151+G151+H151+I151</x:f>
        <x:v>-250776778.99260002</x:v>
      </x:c>
      <x:c r="F151" s="517">
        <x:v>0</x:v>
      </x:c>
      <x:c r="G151" s="517">
        <x:v>0</x:v>
      </x:c>
      <x:c r="H151" s="517">
        <x:v>-250776778.99260002</x:v>
      </x:c>
      <x:c r="I151" s="517">
        <x:v>0</x:v>
      </x:c>
      <x:c r="J151" s="1613" t="s">
        <x:v>1731</x:v>
      </x:c>
    </x:row>
    <x:row r="152" spans="2:10" s="1553" customFormat="1">
      <x:c r="B152" s="1614"/>
      <x:c r="C152" s="1550"/>
      <x:c r="D152" s="1557">
        <x:v/>
      </x:c>
      <x:c r="E152" s="1552"/>
      <x:c r="F152" s="1552"/>
      <x:c r="G152" s="1552"/>
      <x:c r="H152" s="1552"/>
      <x:c r="I152" s="1552"/>
      <x:c r="J152" s="1421"/>
    </x:row>
    <x:row r="153" spans="2:10" s="1553" customFormat="1">
      <x:c r="B153" s="1614"/>
      <x:c r="C153" s="1550"/>
      <x:c r="D153" s="1557">
        <x:v/>
      </x:c>
      <x:c r="E153" s="1552"/>
      <x:c r="F153" s="1552"/>
      <x:c r="G153" s="1552"/>
      <x:c r="H153" s="1552"/>
      <x:c r="I153" s="1552"/>
      <x:c r="J153" s="1421"/>
    </x:row>
    <x:row r="154" spans="2:10" s="1553" customFormat="1">
      <x:c r="B154" s="1614"/>
      <x:c r="C154" s="1550"/>
      <x:c r="D154" s="1551">
        <x:v/>
      </x:c>
      <x:c r="E154" s="1615"/>
      <x:c r="F154" s="1615"/>
      <x:c r="G154" s="1615"/>
      <x:c r="H154" s="1615"/>
      <x:c r="I154" s="1615"/>
      <x:c r="J154" s="561"/>
    </x:row>
    <x:row r="155" spans="2:10">
      <x:c r="B155" s="369" t="s">
        <x:v>895</x:v>
      </x:c>
      <x:c r="C155" s="367"/>
      <x:c r="D155" s="367">
        <x:v/>
      </x:c>
      <x:c r="E155" s="368">
        <x:f>SUM(E151:E154)</x:f>
        <x:v>-250776778.99260002</x:v>
      </x:c>
      <x:c r="F155" s="368">
        <x:f>SUM(F151:F154)</x:f>
        <x:v>0</x:v>
      </x:c>
      <x:c r="G155" s="368">
        <x:f>SUM(G151:G154)</x:f>
        <x:v>0</x:v>
      </x:c>
      <x:c r="H155" s="368">
        <x:f>SUM(H151:H154)</x:f>
        <x:v>-250776778.99260002</x:v>
      </x:c>
      <x:c r="I155" s="368">
        <x:f>SUM(I151:I154)</x:f>
        <x:v>0</x:v>
      </x:c>
      <x:c r="J155" s="560"/>
    </x:row>
    <x:row r="156" spans="2:10">
      <x:c r="B156" s="369"/>
      <x:c r="C156" s="367"/>
      <x:c r="D156" s="367">
        <x:v/>
      </x:c>
      <x:c r="E156" s="368"/>
      <x:c r="F156" s="368"/>
      <x:c r="G156" s="368"/>
      <x:c r="H156" s="368"/>
      <x:c r="I156" s="368"/>
      <x:c r="J156" s="560"/>
    </x:row>
    <x:row r="157" spans="2:10">
      <x:c r="B157" s="387" t="s">
        <x:v>1644</x:v>
      </x:c>
      <x:c r="C157" s="388"/>
      <x:c r="D157" s="389">
        <x:v/>
      </x:c>
      <x:c r="E157" s="372"/>
      <x:c r="F157" s="363"/>
      <x:c r="G157" s="363"/>
      <x:c r="H157" s="363"/>
      <x:c r="I157" s="363"/>
      <x:c r="J157" s="373"/>
    </x:row>
    <x:row r="158" spans="2:10">
      <x:c r="B158" s="370" t="s">
        <x:v>1641</x:v>
      </x:c>
      <x:c r="C158" s="371"/>
      <x:c r="D158" s="389">
        <x:v/>
      </x:c>
      <x:c r="E158" s="372"/>
      <x:c r="F158" s="363"/>
      <x:c r="G158" s="363"/>
      <x:c r="H158" s="363"/>
      <x:c r="I158" s="363"/>
      <x:c r="J158" s="373"/>
    </x:row>
    <x:row r="159" spans="2:10">
      <x:c r="B159" s="370" t="s">
        <x:v>1642</x:v>
      </x:c>
      <x:c r="C159" s="371"/>
      <x:c r="D159" s="389">
        <x:v/>
      </x:c>
      <x:c r="E159" s="372"/>
      <x:c r="F159" s="363"/>
      <x:c r="G159" s="363"/>
      <x:c r="H159" s="363"/>
      <x:c r="I159" s="363"/>
      <x:c r="J159" s="373"/>
    </x:row>
    <x:row r="160" spans="2:10">
      <x:c r="B160" s="370" t="s">
        <x:v>1643</x:v>
      </x:c>
      <x:c r="C160" s="371"/>
      <x:c r="D160" s="389">
        <x:v/>
      </x:c>
      <x:c r="E160" s="372"/>
      <x:c r="F160" s="363"/>
      <x:c r="G160" s="363"/>
      <x:c r="H160" s="363"/>
      <x:c r="I160" s="363"/>
      <x:c r="J160" s="373"/>
    </x:row>
    <x:row r="161" spans="2:10" ht="5.0999999999999996" customHeight="1">
      <x:c r="B161" s="365"/>
      <x:c r="C161" s="366"/>
      <x:c r="D161" s="367">
        <x:v/>
      </x:c>
      <x:c r="E161" s="368"/>
      <x:c r="F161" s="368"/>
      <x:c r="G161" s="368"/>
      <x:c r="H161" s="368"/>
      <x:c r="I161" s="368"/>
      <x:c r="J161" s="560"/>
    </x:row>
    <x:row r="162" spans="2:10">
      <x:c r="B162" s="390" t="s">
        <x:v>893</x:v>
      </x:c>
      <x:c r="C162" s="391"/>
      <x:c r="D162" s="367">
        <x:v/>
      </x:c>
      <x:c r="E162" s="368">
        <x:f t="shared" ref="E162:H162" si="9">SUM(E157:E161)+E155</x:f>
        <x:v>-250776778.99260002</x:v>
      </x:c>
      <x:c r="F162" s="368">
        <x:f t="shared" si="9"/>
        <x:v>0</x:v>
      </x:c>
      <x:c r="G162" s="368">
        <x:f t="shared" si="9"/>
        <x:v>0</x:v>
      </x:c>
      <x:c r="H162" s="368">
        <x:f t="shared" si="9"/>
        <x:v>-250776778.99260002</x:v>
      </x:c>
      <x:c r="I162" s="368">
        <x:f>SUM(I157:I161)+I155</x:f>
        <x:v>0</x:v>
      </x:c>
      <x:c r="J162" s="560"/>
    </x:row>
    <x:row r="163" spans="2:10">
      <x:c r="B163" s="392"/>
      <x:c r="C163" s="393"/>
      <x:c r="D163" s="393">
        <x:v/>
      </x:c>
      <x:c r="E163" s="377"/>
      <x:c r="F163" s="368"/>
      <x:c r="G163" s="368"/>
      <x:c r="H163" s="368"/>
      <x:c r="I163" s="368"/>
      <x:c r="J163" s="379"/>
    </x:row>
    <x:row r="164" spans="2:10">
      <x:c r="B164" s="394" t="s">
        <x:v>244</x:v>
      </x:c>
      <x:c r="C164" s="395"/>
      <x:c r="D164" s="376">
        <x:v/>
      </x:c>
      <x:c r="E164" s="377"/>
      <x:c r="F164" s="377"/>
      <x:c r="G164" s="377"/>
      <x:c r="H164" s="377"/>
      <x:c r="I164" s="378">
        <x:f>$I$70</x:f>
        <x:v>0.134466</x:v>
      </x:c>
      <x:c r="J164" s="379"/>
    </x:row>
    <x:row r="165" spans="2:10">
      <x:c r="B165" s="374" t="s">
        <x:v>217</x:v>
      </x:c>
      <x:c r="C165" s="375"/>
      <x:c r="D165" s="376">
        <x:v/>
      </x:c>
      <x:c r="E165" s="377"/>
      <x:c r="F165" s="377"/>
      <x:c r="G165" s="377"/>
      <x:c r="H165" s="378">
        <x:f>$H$71</x:f>
        <x:v>0.37831300000000001</x:v>
      </x:c>
      <x:c r="I165" s="377"/>
      <x:c r="J165" s="379"/>
    </x:row>
    <x:row r="166" spans="2:10">
      <x:c r="B166" s="374" t="s">
        <x:v>882</x:v>
      </x:c>
      <x:c r="C166" s="375"/>
      <x:c r="D166" s="376">
        <x:v/>
      </x:c>
      <x:c r="E166" s="377"/>
      <x:c r="F166" s="377"/>
      <x:c r="G166" s="378">
        <x:f>$G$72</x:f>
        <x:v>1</x:v>
      </x:c>
      <x:c r="H166" s="377"/>
      <x:c r="I166" s="377"/>
      <x:c r="J166" s="379"/>
    </x:row>
    <x:row r="167" spans="2:10">
      <x:c r="B167" s="374" t="s">
        <x:v>883</x:v>
      </x:c>
      <x:c r="C167" s="375"/>
      <x:c r="D167" s="376">
        <x:v/>
      </x:c>
      <x:c r="E167" s="377"/>
      <x:c r="F167" s="378">
        <x:f>$F$73</x:f>
        <x:v>0</x:v>
      </x:c>
      <x:c r="G167" s="377"/>
      <x:c r="H167" s="377"/>
      <x:c r="I167" s="377"/>
      <x:c r="J167" s="379"/>
    </x:row>
    <x:row r="168" spans="2:10">
      <x:c r="B168" s="380" t="s">
        <x:v>884</x:v>
      </x:c>
      <x:c r="C168" s="375"/>
      <x:c r="D168" s="376">
        <x:v/>
      </x:c>
      <x:c r="E168" s="377">
        <x:f>F168+G168+H168+I168</x:f>
        <x:v>-94872115.591027498</x:v>
      </x:c>
      <x:c r="F168" s="377">
        <x:f>F167*F162</x:f>
        <x:v>0</x:v>
      </x:c>
      <x:c r="G168" s="377">
        <x:f>G162*G166</x:f>
        <x:v>0</x:v>
      </x:c>
      <x:c r="H168" s="377">
        <x:f>H162*H165</x:f>
        <x:v>-94872115.591027498</x:v>
      </x:c>
      <x:c r="I168" s="377">
        <x:f>I164*I162</x:f>
        <x:v>0</x:v>
      </x:c>
      <x:c r="J168" s="379"/>
    </x:row>
    <x:row r="169" spans="2:10">
      <x:c r="B169" s="381"/>
      <x:c r="E169" s="351"/>
      <x:c r="F169" s="351"/>
      <x:c r="G169" s="351"/>
      <x:c r="H169" s="351"/>
      <x:c r="I169" s="351"/>
      <x:c r="J169" s="382"/>
    </x:row>
    <x:row r="170" spans="2:10">
      <x:c r="B170" s="381"/>
      <x:c r="E170" s="351"/>
      <x:c r="F170" s="351"/>
      <x:c r="G170" s="351"/>
      <x:c r="H170" s="351"/>
      <x:c r="I170" s="351"/>
      <x:c r="J170" s="382"/>
    </x:row>
    <x:row r="171" spans="2:10">
      <x:c r="B171" s="344" t="s">
        <x:v>164</x:v>
      </x:c>
      <x:c r="C171" s="344"/>
      <x:c r="D171" s="344">
        <x:v/>
      </x:c>
      <x:c r="E171" s="344" t="s">
        <x:v>165</x:v>
      </x:c>
      <x:c r="F171" s="344" t="s">
        <x:v>1053</x:v>
      </x:c>
      <x:c r="G171" s="344" t="s">
        <x:v>1191</x:v>
      </x:c>
      <x:c r="H171" s="344" t="s">
        <x:v>1192</x:v>
      </x:c>
      <x:c r="I171" s="344" t="s">
        <x:v>1193</x:v>
      </x:c>
      <x:c r="J171" s="344" t="s">
        <x:v>1194</x:v>
      </x:c>
    </x:row>
    <x:row r="172" spans="2:10">
      <x:c r="B172" s="353"/>
      <x:c r="C172" s="96"/>
      <x:c r="D172" s="96">
        <x:v/>
      </x:c>
      <x:c r="E172" s="344"/>
      <x:c r="F172" s="344" t="s">
        <x:v>1225</x:v>
      </x:c>
      <x:c r="G172" s="344" t="s">
        <x:v>238</x:v>
      </x:c>
      <x:c r="H172" s="344"/>
      <x:c r="I172" s="344"/>
      <x:c r="J172" s="558"/>
    </x:row>
    <x:row r="173" spans="2:10">
      <x:c r="B173" s="353"/>
      <x:c r="C173" s="96"/>
      <x:c r="D173" s="96">
        <x:v/>
      </x:c>
      <x:c r="E173" s="344"/>
      <x:c r="F173" s="344" t="s">
        <x:v>1226</x:v>
      </x:c>
      <x:c r="G173" s="344" t="s">
        <x:v>208</x:v>
      </x:c>
      <x:c r="H173" s="344" t="s">
        <x:v>239</x:v>
      </x:c>
      <x:c r="I173" s="344" t="s">
        <x:v>240</x:v>
      </x:c>
      <x:c r="J173" s="558"/>
    </x:row>
    <x:row r="174" spans="2:10">
      <x:c r="B174" s="353" t="s">
        <x:v>896</x:v>
      </x:c>
      <x:c r="C174" s="96"/>
      <x:c r="D174" s="96">
        <x:v/>
      </x:c>
      <x:c r="E174" s="344" t="s">
        <x:v>44</x:v>
      </x:c>
      <x:c r="F174" s="347" t="s">
        <x:v>1227</x:v>
      </x:c>
      <x:c r="G174" s="344" t="s">
        <x:v>241</x:v>
      </x:c>
      <x:c r="H174" s="344" t="s">
        <x:v>241</x:v>
      </x:c>
      <x:c r="I174" s="344" t="s">
        <x:v>241</x:v>
      </x:c>
      <x:c r="J174" s="344" t="s">
        <x:v>245</x:v>
      </x:c>
    </x:row>
    <x:row r="175" spans="2:10">
      <x:c r="B175" s="376" t="s">
        <x:v>897</x:v>
      </x:c>
      <x:c r="C175" s="376"/>
      <x:c r="D175" s="376">
        <x:v/>
      </x:c>
      <x:c r="E175" s="368">
        <x:f>SUM(F175:I175)</x:f>
        <x:v>-564207639.11790514</x:v>
      </x:c>
      <x:c r="F175" s="377">
        <x:f>F131</x:f>
        <x:v>-2028149.1784294304</x:v>
      </x:c>
      <x:c r="G175" s="377">
        <x:f>G131</x:f>
        <x:v>-3481915.9882165734</x:v>
      </x:c>
      <x:c r="H175" s="377">
        <x:f>H131</x:f>
        <x:v>-558697573.95125914</x:v>
      </x:c>
      <x:c r="I175" s="377">
        <x:f>I131</x:f>
        <x:v>0</x:v>
      </x:c>
      <x:c r="J175" s="379"/>
    </x:row>
    <x:row r="176" spans="2:10">
      <x:c r="B176" s="376" t="s">
        <x:v>894</x:v>
      </x:c>
      <x:c r="C176" s="376"/>
      <x:c r="D176" s="376">
        <x:v/>
      </x:c>
      <x:c r="E176" s="368">
        <x:f>SUM(F176:I176)</x:f>
        <x:v>-250776778.99260002</x:v>
      </x:c>
      <x:c r="F176" s="377">
        <x:f>F155</x:f>
        <x:v>0</x:v>
      </x:c>
      <x:c r="G176" s="377">
        <x:f>G155</x:f>
        <x:v>0</x:v>
      </x:c>
      <x:c r="H176" s="377">
        <x:f>H155</x:f>
        <x:v>-250776778.99260002</x:v>
      </x:c>
      <x:c r="I176" s="377">
        <x:f>I155</x:f>
        <x:v>0</x:v>
      </x:c>
      <x:c r="J176" s="379"/>
    </x:row>
    <x:row r="177" spans="2:11">
      <x:c r="B177" s="369" t="s">
        <x:v>898</x:v>
      </x:c>
      <x:c r="C177" s="376"/>
      <x:c r="D177" s="376">
        <x:v/>
      </x:c>
      <x:c r="E177" s="377">
        <x:f>E175+E176</x:f>
        <x:v>-814984418.1105051</x:v>
      </x:c>
      <x:c r="F177" s="377">
        <x:f>F175+F176</x:f>
        <x:v>-2028149.1784294304</x:v>
      </x:c>
      <x:c r="G177" s="377">
        <x:f>G175+G176</x:f>
        <x:v>-3481915.9882165734</x:v>
      </x:c>
      <x:c r="H177" s="377">
        <x:f>H175+H176</x:f>
        <x:v>-809474352.9438591</x:v>
      </x:c>
      <x:c r="I177" s="377">
        <x:f>I175+I176</x:f>
        <x:v>0</x:v>
      </x:c>
      <x:c r="J177" s="379"/>
    </x:row>
    <x:row r="178" spans="2:11">
      <x:c r="B178" s="381"/>
      <x:c r="E178" s="351"/>
      <x:c r="F178" s="351"/>
      <x:c r="G178" s="351"/>
      <x:c r="H178" s="351"/>
      <x:c r="I178" s="351"/>
      <x:c r="J178" s="382"/>
    </x:row>
    <x:row r="179" spans="2:11" s="96" customFormat="1">
      <x:c r="B179" s="1409" t="s">
        <x:v>251</x:v>
      </x:c>
      <x:c r="C179" s="1408"/>
      <x:c r="D179" s="1408">
        <x:v/>
      </x:c>
      <x:c r="E179" s="1408"/>
      <x:c r="F179" s="1408"/>
      <x:c r="G179" s="1410"/>
      <x:c r="H179" s="1410"/>
      <x:c r="I179" s="1410"/>
      <x:c r="J179" s="562"/>
    </x:row>
    <x:row r="180" spans="2:11" s="96" customFormat="1" ht="12.75" customHeight="1">
      <x:c r="B180" s="1832" t="s">
        <x:v>1232</x:v>
      </x:c>
      <x:c r="C180" s="1832"/>
      <x:c r="D180" s="1832">
        <x:v/>
      </x:c>
      <x:c r="E180" s="1832"/>
      <x:c r="F180" s="1832"/>
      <x:c r="G180" s="1832"/>
      <x:c r="H180" s="1832"/>
      <x:c r="I180" s="1832"/>
      <x:c r="J180" s="562"/>
    </x:row>
    <x:row r="181" spans="2:11" s="96" customFormat="1">
      <x:c r="B181" s="1411" t="s">
        <x:v>247</x:v>
      </x:c>
      <x:c r="C181" s="1411"/>
      <x:c r="D181" s="1408">
        <x:v/>
      </x:c>
      <x:c r="E181" s="1408"/>
      <x:c r="F181" s="1408"/>
      <x:c r="G181" s="1408"/>
      <x:c r="H181" s="1410"/>
      <x:c r="I181" s="1410"/>
      <x:c r="J181" s="562"/>
    </x:row>
    <x:row r="182" spans="2:11" s="96" customFormat="1">
      <x:c r="B182" s="1411" t="s">
        <x:v>248</x:v>
      </x:c>
      <x:c r="C182" s="1411"/>
      <x:c r="D182" s="1408">
        <x:v/>
      </x:c>
      <x:c r="E182" s="1408"/>
      <x:c r="F182" s="1408"/>
      <x:c r="G182" s="1408"/>
      <x:c r="H182" s="1410"/>
      <x:c r="I182" s="1410"/>
      <x:c r="J182" s="562"/>
    </x:row>
    <x:row r="183" spans="2:11" s="96" customFormat="1">
      <x:c r="B183" s="1411" t="s">
        <x:v>249</x:v>
      </x:c>
      <x:c r="C183" s="1411"/>
      <x:c r="D183" s="1408">
        <x:v/>
      </x:c>
      <x:c r="E183" s="1408"/>
      <x:c r="F183" s="1408"/>
      <x:c r="G183" s="1408"/>
      <x:c r="H183" s="1410"/>
      <x:c r="I183" s="1410"/>
      <x:c r="J183" s="562"/>
    </x:row>
    <x:row r="184" spans="2:11" s="96" customFormat="1" ht="15.75" customHeight="1">
      <x:c r="B184" s="1832" t="s">
        <x:v>889</x:v>
      </x:c>
      <x:c r="C184" s="1832"/>
      <x:c r="D184" s="1832">
        <x:v/>
      </x:c>
      <x:c r="E184" s="1832"/>
      <x:c r="F184" s="1832"/>
      <x:c r="G184" s="1832"/>
      <x:c r="H184" s="1832"/>
      <x:c r="I184" s="1832"/>
      <x:c r="J184" s="558"/>
    </x:row>
    <x:row r="185" spans="2:11" s="96" customFormat="1" ht="15.75" customHeight="1">
      <x:c r="B185" s="1832"/>
      <x:c r="C185" s="1832"/>
      <x:c r="D185" s="1832">
        <x:v/>
      </x:c>
      <x:c r="E185" s="1832"/>
      <x:c r="F185" s="1832"/>
      <x:c r="G185" s="1832"/>
      <x:c r="H185" s="1832"/>
      <x:c r="I185" s="1832"/>
      <x:c r="J185" s="558"/>
    </x:row>
    <x:row r="186" spans="2:11" s="96" customFormat="1">
      <x:c r="B186" s="1411" t="s">
        <x:v>899</x:v>
      </x:c>
      <x:c r="C186" s="1408"/>
      <x:c r="D186" s="1408">
        <x:v/>
      </x:c>
      <x:c r="E186" s="1408"/>
      <x:c r="F186" s="1408"/>
      <x:c r="G186" s="1410"/>
      <x:c r="H186" s="1410"/>
      <x:c r="I186" s="1410"/>
      <x:c r="J186" s="562"/>
    </x:row>
    <x:row r="187" spans="2:11" ht="15">
      <x:c r="B187" s="1412" t="s">
        <x:v>900</x:v>
      </x:c>
      <x:c r="C187" s="1407"/>
      <x:c r="D187" s="1407">
        <x:v/>
      </x:c>
      <x:c r="E187" s="1407"/>
      <x:c r="F187" s="1407"/>
      <x:c r="G187" s="1407"/>
      <x:c r="H187" s="1407"/>
      <x:c r="I187" s="1407"/>
    </x:row>
    <x:row r="188" spans="2:11" ht="12" customHeight="1">
      <x:c r="B188" s="401"/>
      <x:c r="C188" s="402"/>
      <x:c r="D188" s="403">
        <x:v/>
      </x:c>
      <x:c r="E188" s="403"/>
      <x:c r="F188" s="403"/>
      <x:c r="G188" s="403"/>
      <x:c r="H188" s="403"/>
      <x:c r="I188" s="403"/>
      <x:c r="J188" s="403"/>
    </x:row>
    <x:row r="189" spans="2:11">
      <x:c r="B189" s="341"/>
    </x:row>
    <x:row r="190" spans="2:11">
      <x:c r="B190" s="344" t="s">
        <x:v>164</x:v>
      </x:c>
      <x:c r="C190" s="344"/>
      <x:c r="D190" s="344">
        <x:v/>
      </x:c>
      <x:c r="E190" s="344" t="s">
        <x:v>165</x:v>
      </x:c>
      <x:c r="F190" s="344" t="s">
        <x:v>1053</x:v>
      </x:c>
      <x:c r="G190" s="344" t="s">
        <x:v>1191</x:v>
      </x:c>
      <x:c r="H190" s="344" t="s">
        <x:v>1192</x:v>
      </x:c>
      <x:c r="I190" s="344" t="s">
        <x:v>1193</x:v>
      </x:c>
      <x:c r="J190" s="344" t="s">
        <x:v>1194</x:v>
      </x:c>
    </x:row>
    <x:row r="191" spans="2:11">
      <x:c r="B191" s="353"/>
      <x:c r="C191" s="96"/>
      <x:c r="D191" s="96">
        <x:v/>
      </x:c>
      <x:c r="E191" s="344"/>
      <x:c r="F191" s="344" t="s">
        <x:v>1225</x:v>
      </x:c>
      <x:c r="G191" s="344" t="s">
        <x:v>238</x:v>
      </x:c>
      <x:c r="H191" s="344"/>
      <x:c r="I191" s="344"/>
      <x:c r="J191" s="558"/>
    </x:row>
    <x:row r="192" spans="2:11">
      <x:c r="B192" s="353"/>
      <x:c r="C192" s="361"/>
      <x:c r="D192" s="96">
        <x:v/>
      </x:c>
      <x:c r="E192" s="344"/>
      <x:c r="F192" s="344" t="s">
        <x:v>1226</x:v>
      </x:c>
      <x:c r="G192" s="344" t="s">
        <x:v>208</x:v>
      </x:c>
      <x:c r="H192" s="344" t="s">
        <x:v>239</x:v>
      </x:c>
      <x:c r="I192" s="344" t="s">
        <x:v>240</x:v>
      </x:c>
      <x:c r="J192" s="558"/>
      <x:c r="K192" s="340" t="s">
        <x:v>86</x:v>
      </x:c>
    </x:row>
    <x:row r="193" spans="2:10">
      <x:c r="B193" s="353" t="s">
        <x:v>901</x:v>
      </x:c>
      <x:c r="C193" s="96"/>
      <x:c r="D193" s="96">
        <x:v/>
      </x:c>
      <x:c r="E193" s="344" t="s">
        <x:v>44</x:v>
      </x:c>
      <x:c r="F193" s="347" t="s">
        <x:v>1227</x:v>
      </x:c>
      <x:c r="G193" s="344" t="s">
        <x:v>241</x:v>
      </x:c>
      <x:c r="H193" s="344" t="s">
        <x:v>241</x:v>
      </x:c>
      <x:c r="I193" s="344" t="s">
        <x:v>241</x:v>
      </x:c>
      <x:c r="J193" s="344" t="s">
        <x:v>245</x:v>
      </x:c>
    </x:row>
    <x:row r="194" spans="2:10" s="1553" customFormat="1">
      <x:c r="B194" s="1554" t="s">
        <x:v>1714</x:v>
      </x:c>
      <x:c r="C194" s="1550"/>
      <x:c r="D194" s="1557">
        <x:v/>
      </x:c>
      <x:c r="E194" s="517">
        <x:f t="shared" ref="E194:E201" si="10">F194+G194+H194+I194</x:f>
        <x:v>-384189.82973099995</x:v>
      </x:c>
      <x:c r="F194" s="517">
        <x:v>-384189.82973099995</x:v>
      </x:c>
      <x:c r="G194" s="517">
        <x:v>0</x:v>
      </x:c>
      <x:c r="H194" s="517">
        <x:v>0</x:v>
      </x:c>
      <x:c r="I194" s="517">
        <x:v>0</x:v>
      </x:c>
      <x:c r="J194" s="1421" t="s">
        <x:v>1727</x:v>
      </x:c>
    </x:row>
    <x:row r="195" spans="2:10" s="1553" customFormat="1" ht="25.5">
      <x:c r="B195" s="1554" t="s">
        <x:v>1734</x:v>
      </x:c>
      <x:c r="C195" s="1550"/>
      <x:c r="D195" s="1557">
        <x:v/>
      </x:c>
      <x:c r="E195" s="517">
        <x:f t="shared" si="10"/>
        <x:v>150379.015686</x:v>
      </x:c>
      <x:c r="F195" s="517">
        <x:v>0</x:v>
      </x:c>
      <x:c r="G195" s="517">
        <x:v>0</x:v>
      </x:c>
      <x:c r="H195" s="517">
        <x:v>150379.015686</x:v>
      </x:c>
      <x:c r="I195" s="517">
        <x:v>0</x:v>
      </x:c>
      <x:c r="J195" s="1421" t="s">
        <x:v>1743</x:v>
      </x:c>
    </x:row>
    <x:row r="196" spans="2:10" s="1553" customFormat="1" ht="25.5">
      <x:c r="B196" s="1554" t="s">
        <x:v>1735</x:v>
      </x:c>
      <x:c r="C196" s="1550"/>
      <x:c r="D196" s="1557">
        <x:v/>
      </x:c>
      <x:c r="E196" s="517">
        <x:f t="shared" si="10"/>
        <x:v>-1163088.0572339999</x:v>
      </x:c>
      <x:c r="F196" s="517">
        <x:v>0</x:v>
      </x:c>
      <x:c r="G196" s="517">
        <x:v>0</x:v>
      </x:c>
      <x:c r="H196" s="517">
        <x:v>-1163088.0572339999</x:v>
      </x:c>
      <x:c r="I196" s="517">
        <x:v>0</x:v>
      </x:c>
      <x:c r="J196" s="1555" t="s">
        <x:v>1743</x:v>
      </x:c>
    </x:row>
    <x:row r="197" spans="2:10" s="1553" customFormat="1" ht="25.5">
      <x:c r="B197" s="1554" t="s">
        <x:v>1736</x:v>
      </x:c>
      <x:c r="C197" s="1550"/>
      <x:c r="D197" s="1557">
        <x:v/>
      </x:c>
      <x:c r="E197" s="517">
        <x:f t="shared" si="10"/>
        <x:v>-5098466.2719840007</x:v>
      </x:c>
      <x:c r="F197" s="517">
        <x:v>0</x:v>
      </x:c>
      <x:c r="G197" s="517">
        <x:v>0</x:v>
      </x:c>
      <x:c r="H197" s="517">
        <x:v>0</x:v>
      </x:c>
      <x:c r="I197" s="517">
        <x:v>-5098466.2719840007</x:v>
      </x:c>
      <x:c r="J197" s="1555" t="s">
        <x:v>1744</x:v>
      </x:c>
    </x:row>
    <x:row r="198" spans="2:10" s="1553" customFormat="1">
      <x:c r="B198" s="1554" t="s">
        <x:v>1737</x:v>
      </x:c>
      <x:c r="C198" s="1550"/>
      <x:c r="D198" s="1557">
        <x:v/>
      </x:c>
      <x:c r="E198" s="517">
        <x:f t="shared" si="10"/>
        <x:v>-36848326.328949615</x:v>
      </x:c>
      <x:c r="F198" s="517">
        <x:v>-36848326.328949615</x:v>
      </x:c>
      <x:c r="G198" s="517">
        <x:v>0</x:v>
      </x:c>
      <x:c r="H198" s="517">
        <x:v>0</x:v>
      </x:c>
      <x:c r="I198" s="517">
        <x:v>0</x:v>
      </x:c>
      <x:c r="J198" s="1555" t="s">
        <x:v>1727</x:v>
      </x:c>
    </x:row>
    <x:row r="199" spans="2:10" s="1553" customFormat="1">
      <x:c r="B199" s="1554" t="s">
        <x:v>1738</x:v>
      </x:c>
      <x:c r="C199" s="1550"/>
      <x:c r="D199" s="1557">
        <x:v/>
      </x:c>
      <x:c r="E199" s="517">
        <x:f t="shared" si="10"/>
        <x:v>-1418432.4383940003</x:v>
      </x:c>
      <x:c r="F199" s="517">
        <x:v>-1418432.4383940003</x:v>
      </x:c>
      <x:c r="G199" s="517">
        <x:v>0</x:v>
      </x:c>
      <x:c r="H199" s="517">
        <x:v>0</x:v>
      </x:c>
      <x:c r="I199" s="517">
        <x:v>0</x:v>
      </x:c>
      <x:c r="J199" s="1555" t="s">
        <x:v>1727</x:v>
      </x:c>
    </x:row>
    <x:row r="200" spans="2:10" s="1553" customFormat="1">
      <x:c r="B200" s="1554" t="s">
        <x:v>1739</x:v>
      </x:c>
      <x:c r="C200" s="1550"/>
      <x:c r="D200" s="1557">
        <x:v/>
      </x:c>
      <x:c r="E200" s="517">
        <x:f t="shared" si="10"/>
        <x:v>-58792.478217000003</x:v>
      </x:c>
      <x:c r="F200" s="517">
        <x:v>-58792.478217000003</x:v>
      </x:c>
      <x:c r="G200" s="517">
        <x:v>0</x:v>
      </x:c>
      <x:c r="H200" s="517">
        <x:v>0</x:v>
      </x:c>
      <x:c r="I200" s="517">
        <x:v>0</x:v>
      </x:c>
      <x:c r="J200" s="1555" t="s">
        <x:v>1727</x:v>
      </x:c>
    </x:row>
    <x:row r="201" spans="2:10" s="1553" customFormat="1" ht="25.5">
      <x:c r="B201" s="1554" t="s">
        <x:v>1392</x:v>
      </x:c>
      <x:c r="C201" s="1550"/>
      <x:c r="D201" s="1551">
        <x:v/>
      </x:c>
      <x:c r="E201" s="517">
        <x:f t="shared" si="10"/>
        <x:v>-678538.37631899992</x:v>
      </x:c>
      <x:c r="F201" s="517">
        <x:v>-678538.37631899992</x:v>
      </x:c>
      <x:c r="G201" s="517">
        <x:v>0</x:v>
      </x:c>
      <x:c r="H201" s="517">
        <x:v>0</x:v>
      </x:c>
      <x:c r="I201" s="517">
        <x:v>0</x:v>
      </x:c>
      <x:c r="J201" s="1555" t="s">
        <x:v>1745</x:v>
      </x:c>
    </x:row>
    <x:row r="202" spans="2:10">
      <x:c r="B202" s="369" t="s">
        <x:v>902</x:v>
      </x:c>
      <x:c r="C202" s="367"/>
      <x:c r="D202" s="367">
        <x:v/>
      </x:c>
      <x:c r="E202" s="368">
        <x:f>SUM(E194:E201)</x:f>
        <x:v>-45499454.765142612</x:v>
      </x:c>
      <x:c r="F202" s="368">
        <x:f>SUM(F194:F201)</x:f>
        <x:v>-39388279.451610617</x:v>
      </x:c>
      <x:c r="G202" s="368">
        <x:f>SUM(G194:G201)</x:f>
        <x:v>0</x:v>
      </x:c>
      <x:c r="H202" s="368">
        <x:f>SUM(H194:H201)</x:f>
        <x:v>-1012709.041548</x:v>
      </x:c>
      <x:c r="I202" s="368">
        <x:f>SUM(I194:I201)</x:f>
        <x:v>-5098466.2719840007</x:v>
      </x:c>
      <x:c r="J202" s="560"/>
    </x:row>
    <x:row r="203" spans="2:10">
      <x:c r="B203" s="369"/>
      <x:c r="C203" s="367"/>
      <x:c r="D203" s="367">
        <x:v/>
      </x:c>
      <x:c r="E203" s="368"/>
      <x:c r="F203" s="368"/>
      <x:c r="G203" s="368"/>
      <x:c r="H203" s="368"/>
      <x:c r="I203" s="368"/>
      <x:c r="J203" s="560"/>
    </x:row>
    <x:row r="204" spans="2:10">
      <x:c r="B204" s="387" t="s">
        <x:v>1644</x:v>
      </x:c>
      <x:c r="C204" s="388"/>
      <x:c r="D204" s="389">
        <x:v/>
      </x:c>
      <x:c r="E204" s="372"/>
      <x:c r="F204" s="363"/>
      <x:c r="G204" s="363"/>
      <x:c r="H204" s="363"/>
      <x:c r="I204" s="363"/>
      <x:c r="J204" s="373"/>
    </x:row>
    <x:row r="205" spans="2:10">
      <x:c r="B205" s="370" t="s">
        <x:v>1641</x:v>
      </x:c>
      <x:c r="C205" s="371"/>
      <x:c r="D205" s="389">
        <x:v/>
      </x:c>
      <x:c r="E205" s="372"/>
      <x:c r="F205" s="363"/>
      <x:c r="G205" s="363"/>
      <x:c r="H205" s="363"/>
      <x:c r="I205" s="363"/>
      <x:c r="J205" s="373"/>
    </x:row>
    <x:row r="206" spans="2:10">
      <x:c r="B206" s="370" t="s">
        <x:v>1642</x:v>
      </x:c>
      <x:c r="C206" s="371"/>
      <x:c r="D206" s="389">
        <x:v/>
      </x:c>
      <x:c r="E206" s="372"/>
      <x:c r="F206" s="363"/>
      <x:c r="G206" s="363"/>
      <x:c r="H206" s="363"/>
      <x:c r="I206" s="363"/>
      <x:c r="J206" s="373"/>
    </x:row>
    <x:row r="207" spans="2:10">
      <x:c r="B207" s="370" t="s">
        <x:v>1643</x:v>
      </x:c>
      <x:c r="C207" s="371"/>
      <x:c r="D207" s="389">
        <x:v/>
      </x:c>
      <x:c r="E207" s="372"/>
      <x:c r="F207" s="363"/>
      <x:c r="G207" s="363"/>
      <x:c r="H207" s="363"/>
      <x:c r="I207" s="363"/>
      <x:c r="J207" s="373"/>
    </x:row>
    <x:row r="208" spans="2:10" ht="5.0999999999999996" customHeight="1">
      <x:c r="B208" s="365"/>
      <x:c r="C208" s="366"/>
      <x:c r="D208" s="367">
        <x:v/>
      </x:c>
      <x:c r="E208" s="368"/>
      <x:c r="F208" s="368"/>
      <x:c r="G208" s="368"/>
      <x:c r="H208" s="368"/>
      <x:c r="I208" s="368"/>
      <x:c r="J208" s="560"/>
    </x:row>
    <x:row r="209" spans="2:10">
      <x:c r="B209" s="390" t="s">
        <x:v>903</x:v>
      </x:c>
      <x:c r="C209" s="391"/>
      <x:c r="D209" s="367">
        <x:v/>
      </x:c>
      <x:c r="E209" s="368">
        <x:f>SUM(E204:E208)+E202</x:f>
        <x:v>-45499454.765142612</x:v>
      </x:c>
      <x:c r="F209" s="368">
        <x:f>SUM(F204:F208)+F202</x:f>
        <x:v>-39388279.451610617</x:v>
      </x:c>
      <x:c r="G209" s="368">
        <x:f>SUM(G204:G208)+G202</x:f>
        <x:v>0</x:v>
      </x:c>
      <x:c r="H209" s="368">
        <x:f>SUM(H204:H208)+H202</x:f>
        <x:v>-1012709.041548</x:v>
      </x:c>
      <x:c r="I209" s="368">
        <x:f>SUM(I204:I208)+I202</x:f>
        <x:v>-5098466.2719840007</x:v>
      </x:c>
      <x:c r="J209" s="560"/>
    </x:row>
    <x:row r="210" spans="2:10">
      <x:c r="B210" s="392"/>
      <x:c r="C210" s="393"/>
      <x:c r="D210" s="393">
        <x:v/>
      </x:c>
      <x:c r="E210" s="377"/>
      <x:c r="F210" s="368"/>
      <x:c r="G210" s="368"/>
      <x:c r="H210" s="368"/>
      <x:c r="I210" s="368"/>
      <x:c r="J210" s="379"/>
    </x:row>
    <x:row r="211" spans="2:10">
      <x:c r="B211" s="394" t="s">
        <x:v>244</x:v>
      </x:c>
      <x:c r="C211" s="395"/>
      <x:c r="D211" s="376">
        <x:v/>
      </x:c>
      <x:c r="E211" s="377"/>
      <x:c r="F211" s="377"/>
      <x:c r="G211" s="377"/>
      <x:c r="H211" s="377"/>
      <x:c r="I211" s="378">
        <x:f>$I$70</x:f>
        <x:v>0.134466</x:v>
      </x:c>
      <x:c r="J211" s="379"/>
    </x:row>
    <x:row r="212" spans="2:10">
      <x:c r="B212" s="374" t="s">
        <x:v>217</x:v>
      </x:c>
      <x:c r="C212" s="375"/>
      <x:c r="D212" s="376">
        <x:v/>
      </x:c>
      <x:c r="E212" s="377"/>
      <x:c r="F212" s="377"/>
      <x:c r="G212" s="377"/>
      <x:c r="H212" s="378">
        <x:f>$H$71</x:f>
        <x:v>0.37831300000000001</x:v>
      </x:c>
      <x:c r="I212" s="377"/>
      <x:c r="J212" s="379"/>
    </x:row>
    <x:row r="213" spans="2:10">
      <x:c r="B213" s="374" t="s">
        <x:v>882</x:v>
      </x:c>
      <x:c r="C213" s="375"/>
      <x:c r="D213" s="376">
        <x:v/>
      </x:c>
      <x:c r="E213" s="377"/>
      <x:c r="F213" s="377"/>
      <x:c r="G213" s="378">
        <x:f>$G$72</x:f>
        <x:v>1</x:v>
      </x:c>
      <x:c r="H213" s="377"/>
      <x:c r="I213" s="377"/>
      <x:c r="J213" s="379"/>
    </x:row>
    <x:row r="214" spans="2:10">
      <x:c r="B214" s="374" t="s">
        <x:v>883</x:v>
      </x:c>
      <x:c r="C214" s="375"/>
      <x:c r="D214" s="376">
        <x:v/>
      </x:c>
      <x:c r="E214" s="377"/>
      <x:c r="F214" s="378">
        <x:f>$F$73</x:f>
        <x:v>0</x:v>
      </x:c>
      <x:c r="G214" s="377"/>
      <x:c r="H214" s="377"/>
      <x:c r="I214" s="377"/>
      <x:c r="J214" s="379"/>
    </x:row>
    <x:row r="215" spans="2:10" ht="17.25" customHeight="1">
      <x:c r="B215" s="380" t="s">
        <x:v>884</x:v>
      </x:c>
      <x:c r="C215" s="375"/>
      <x:c r="D215" s="376">
        <x:v/>
      </x:c>
      <x:c r="E215" s="377">
        <x:f>F215+G215+H215+I215</x:f>
        <x:v>-1068691.361363749</x:v>
      </x:c>
      <x:c r="F215" s="377">
        <x:f>F214*F209</x:f>
        <x:v>0</x:v>
      </x:c>
      <x:c r="G215" s="377">
        <x:f>G209*G213</x:f>
        <x:v>0</x:v>
      </x:c>
      <x:c r="H215" s="377">
        <x:f>H209*H212</x:f>
        <x:v>-383120.99563514849</x:v>
      </x:c>
      <x:c r="I215" s="377">
        <x:f>I211*I209</x:f>
        <x:v>-685570.36572860065</x:v>
      </x:c>
      <x:c r="J215" s="379"/>
    </x:row>
    <x:row r="216" spans="2:10" ht="12.75" customHeight="1">
      <x:c r="B216" s="401"/>
      <x:c r="C216" s="403"/>
      <x:c r="D216" s="403">
        <x:v/>
      </x:c>
      <x:c r="E216" s="403"/>
      <x:c r="F216" s="403"/>
      <x:c r="G216" s="403"/>
      <x:c r="H216" s="403"/>
      <x:c r="I216" s="403"/>
      <x:c r="J216" s="403"/>
    </x:row>
    <x:row r="217" spans="2:10">
      <x:c r="B217" s="344"/>
      <x:c r="C217" s="344"/>
      <x:c r="D217" s="344">
        <x:v/>
      </x:c>
      <x:c r="E217" s="344"/>
      <x:c r="F217" s="344"/>
      <x:c r="G217" s="344"/>
      <x:c r="H217" s="344"/>
      <x:c r="I217" s="344"/>
      <x:c r="J217" s="344"/>
    </x:row>
    <x:row r="218" spans="2:10">
      <x:c r="B218" s="344" t="s">
        <x:v>164</x:v>
      </x:c>
      <x:c r="C218" s="96"/>
      <x:c r="D218" s="96">
        <x:v/>
      </x:c>
      <x:c r="E218" s="344" t="s">
        <x:v>165</x:v>
      </x:c>
      <x:c r="F218" s="344" t="s">
        <x:v>1053</x:v>
      </x:c>
      <x:c r="G218" s="344" t="s">
        <x:v>1191</x:v>
      </x:c>
      <x:c r="H218" s="344" t="s">
        <x:v>1192</x:v>
      </x:c>
      <x:c r="I218" s="344" t="s">
        <x:v>1193</x:v>
      </x:c>
      <x:c r="J218" s="344" t="s">
        <x:v>1194</x:v>
      </x:c>
    </x:row>
    <x:row r="219" spans="2:10">
      <x:c r="B219" s="353"/>
      <x:c r="C219" s="96"/>
      <x:c r="D219" s="96">
        <x:v/>
      </x:c>
      <x:c r="E219" s="344"/>
      <x:c r="F219" s="344" t="s">
        <x:v>1225</x:v>
      </x:c>
      <x:c r="G219" s="344" t="s">
        <x:v>238</x:v>
      </x:c>
      <x:c r="H219" s="344"/>
      <x:c r="I219" s="344"/>
      <x:c r="J219" s="558"/>
    </x:row>
    <x:row r="220" spans="2:10">
      <x:c r="B220" s="396"/>
      <x:c r="C220" s="96"/>
      <x:c r="D220" s="96">
        <x:v/>
      </x:c>
      <x:c r="E220" s="344"/>
      <x:c r="F220" s="344" t="s">
        <x:v>1226</x:v>
      </x:c>
      <x:c r="G220" s="344" t="s">
        <x:v>208</x:v>
      </x:c>
      <x:c r="H220" s="344" t="s">
        <x:v>239</x:v>
      </x:c>
      <x:c r="I220" s="344" t="s">
        <x:v>240</x:v>
      </x:c>
      <x:c r="J220" s="558"/>
    </x:row>
    <x:row r="221" spans="2:10">
      <x:c r="B221" s="353" t="s">
        <x:v>904</x:v>
      </x:c>
      <x:c r="E221" s="344" t="s">
        <x:v>44</x:v>
      </x:c>
      <x:c r="F221" s="347" t="s">
        <x:v>1227</x:v>
      </x:c>
      <x:c r="G221" s="344" t="s">
        <x:v>241</x:v>
      </x:c>
      <x:c r="H221" s="344" t="s">
        <x:v>241</x:v>
      </x:c>
      <x:c r="I221" s="344" t="s">
        <x:v>241</x:v>
      </x:c>
      <x:c r="J221" s="344" t="s">
        <x:v>245</x:v>
      </x:c>
    </x:row>
    <x:row r="222" spans="2:10">
      <x:c r="B222" s="475"/>
      <x:c r="C222" s="477"/>
      <x:c r="D222" s="385">
        <x:v/>
      </x:c>
      <x:c r="E222" s="363"/>
      <x:c r="F222" s="363"/>
      <x:c r="G222" s="363"/>
      <x:c r="H222" s="363"/>
      <x:c r="I222" s="363"/>
      <x:c r="J222" s="364"/>
    </x:row>
    <x:row r="223" spans="2:10">
      <x:c r="B223" s="475"/>
      <x:c r="C223" s="477"/>
      <x:c r="D223" s="385">
        <x:v/>
      </x:c>
      <x:c r="E223" s="363"/>
      <x:c r="F223" s="363"/>
      <x:c r="G223" s="363"/>
      <x:c r="H223" s="363"/>
      <x:c r="I223" s="363"/>
      <x:c r="J223" s="364"/>
    </x:row>
    <x:row r="224" spans="2:10">
      <x:c r="B224" s="475"/>
      <x:c r="C224" s="477"/>
      <x:c r="D224" s="385">
        <x:v/>
      </x:c>
      <x:c r="E224" s="363"/>
      <x:c r="F224" s="363"/>
      <x:c r="G224" s="363"/>
      <x:c r="H224" s="363"/>
      <x:c r="I224" s="363"/>
      <x:c r="J224" s="364"/>
    </x:row>
    <x:row r="225" spans="2:10">
      <x:c r="B225" s="475"/>
      <x:c r="C225" s="477"/>
      <x:c r="D225" s="385">
        <x:v/>
      </x:c>
      <x:c r="E225" s="363"/>
      <x:c r="F225" s="363"/>
      <x:c r="G225" s="363"/>
      <x:c r="H225" s="363"/>
      <x:c r="I225" s="363"/>
      <x:c r="J225" s="364"/>
    </x:row>
    <x:row r="226" spans="2:10">
      <x:c r="B226" s="475"/>
      <x:c r="C226" s="477"/>
      <x:c r="D226" s="385">
        <x:v/>
      </x:c>
      <x:c r="E226" s="363"/>
      <x:c r="F226" s="363"/>
      <x:c r="G226" s="363"/>
      <x:c r="H226" s="363"/>
      <x:c r="I226" s="363"/>
      <x:c r="J226" s="364"/>
    </x:row>
    <x:row r="227" spans="2:10">
      <x:c r="B227" s="475"/>
      <x:c r="C227" s="477"/>
      <x:c r="D227" s="384">
        <x:v/>
      </x:c>
      <x:c r="E227" s="386"/>
      <x:c r="F227" s="386"/>
      <x:c r="G227" s="386"/>
      <x:c r="H227" s="386"/>
      <x:c r="I227" s="386"/>
      <x:c r="J227" s="561"/>
    </x:row>
    <x:row r="228" spans="2:10">
      <x:c r="B228" s="369" t="s">
        <x:v>953</x:v>
      </x:c>
      <x:c r="C228" s="367"/>
      <x:c r="D228" s="368">
        <x:v/>
      </x:c>
      <x:c r="E228" s="368">
        <x:f>SUM(E222:E227)</x:f>
        <x:v>0</x:v>
      </x:c>
      <x:c r="F228" s="368">
        <x:f>SUM(F222:F227)</x:f>
        <x:v>0</x:v>
      </x:c>
      <x:c r="G228" s="368">
        <x:f>SUM(G222:G227)</x:f>
        <x:v>0</x:v>
      </x:c>
      <x:c r="H228" s="368">
        <x:f>SUM(H222:H227)</x:f>
        <x:v>0</x:v>
      </x:c>
      <x:c r="I228" s="368">
        <x:f>SUM(I222:I227)</x:f>
        <x:v>0</x:v>
      </x:c>
      <x:c r="J228" s="560"/>
    </x:row>
    <x:row r="229" spans="2:10">
      <x:c r="B229" s="369"/>
      <x:c r="C229" s="367"/>
      <x:c r="D229" s="367">
        <x:v/>
      </x:c>
      <x:c r="E229" s="368"/>
      <x:c r="F229" s="368"/>
      <x:c r="G229" s="368"/>
      <x:c r="H229" s="368"/>
      <x:c r="I229" s="368"/>
      <x:c r="J229" s="560"/>
    </x:row>
    <x:row r="230" spans="2:10">
      <x:c r="B230" s="387" t="s">
        <x:v>1644</x:v>
      </x:c>
      <x:c r="C230" s="388"/>
      <x:c r="D230" s="389">
        <x:v/>
      </x:c>
      <x:c r="E230" s="372"/>
      <x:c r="F230" s="363"/>
      <x:c r="G230" s="363"/>
      <x:c r="H230" s="363"/>
      <x:c r="I230" s="363"/>
      <x:c r="J230" s="373"/>
    </x:row>
    <x:row r="231" spans="2:10">
      <x:c r="B231" s="370" t="s">
        <x:v>1641</x:v>
      </x:c>
      <x:c r="C231" s="371"/>
      <x:c r="D231" s="389">
        <x:v/>
      </x:c>
      <x:c r="E231" s="372"/>
      <x:c r="F231" s="363"/>
      <x:c r="G231" s="363"/>
      <x:c r="H231" s="363"/>
      <x:c r="I231" s="363"/>
      <x:c r="J231" s="373"/>
    </x:row>
    <x:row r="232" spans="2:10">
      <x:c r="B232" s="370" t="s">
        <x:v>1642</x:v>
      </x:c>
      <x:c r="C232" s="371"/>
      <x:c r="D232" s="389">
        <x:v/>
      </x:c>
      <x:c r="E232" s="372"/>
      <x:c r="F232" s="363"/>
      <x:c r="G232" s="363"/>
      <x:c r="H232" s="363"/>
      <x:c r="I232" s="363"/>
      <x:c r="J232" s="373"/>
    </x:row>
    <x:row r="233" spans="2:10">
      <x:c r="B233" s="370" t="s">
        <x:v>1643</x:v>
      </x:c>
      <x:c r="C233" s="371"/>
      <x:c r="D233" s="389">
        <x:v/>
      </x:c>
      <x:c r="E233" s="372"/>
      <x:c r="F233" s="363"/>
      <x:c r="G233" s="363"/>
      <x:c r="H233" s="363"/>
      <x:c r="I233" s="363"/>
      <x:c r="J233" s="373"/>
    </x:row>
    <x:row r="234" spans="2:10" ht="5.0999999999999996" customHeight="1">
      <x:c r="B234" s="365"/>
      <x:c r="C234" s="366"/>
      <x:c r="D234" s="367">
        <x:v/>
      </x:c>
      <x:c r="E234" s="368"/>
      <x:c r="F234" s="368"/>
      <x:c r="G234" s="368"/>
      <x:c r="H234" s="368"/>
      <x:c r="I234" s="368"/>
      <x:c r="J234" s="560"/>
    </x:row>
    <x:row r="235" spans="2:10">
      <x:c r="B235" s="390" t="s">
        <x:v>905</x:v>
      </x:c>
      <x:c r="C235" s="391"/>
      <x:c r="D235" s="367">
        <x:v/>
      </x:c>
      <x:c r="E235" s="368">
        <x:f>SUM(E230:E234)+E228</x:f>
        <x:v>0</x:v>
      </x:c>
      <x:c r="F235" s="368">
        <x:f>SUM(F230:F234)+F228</x:f>
        <x:v>0</x:v>
      </x:c>
      <x:c r="G235" s="368">
        <x:f>SUM(G230:G234)+G228</x:f>
        <x:v>0</x:v>
      </x:c>
      <x:c r="H235" s="368">
        <x:f>SUM(H230:H234)+H228</x:f>
        <x:v>0</x:v>
      </x:c>
      <x:c r="I235" s="368">
        <x:f>SUM(I230:I234)+I228</x:f>
        <x:v>0</x:v>
      </x:c>
      <x:c r="J235" s="560"/>
    </x:row>
    <x:row r="236" spans="2:10">
      <x:c r="B236" s="392"/>
      <x:c r="C236" s="393"/>
      <x:c r="D236" s="393">
        <x:v/>
      </x:c>
      <x:c r="E236" s="377"/>
      <x:c r="F236" s="368"/>
      <x:c r="G236" s="368"/>
      <x:c r="H236" s="368"/>
      <x:c r="I236" s="368"/>
      <x:c r="J236" s="379"/>
    </x:row>
    <x:row r="237" spans="2:10">
      <x:c r="B237" s="394" t="s">
        <x:v>244</x:v>
      </x:c>
      <x:c r="C237" s="395"/>
      <x:c r="D237" s="376">
        <x:v/>
      </x:c>
      <x:c r="E237" s="377"/>
      <x:c r="F237" s="377"/>
      <x:c r="G237" s="377"/>
      <x:c r="H237" s="377"/>
      <x:c r="I237" s="378">
        <x:f>$I$70</x:f>
        <x:v>0.134466</x:v>
      </x:c>
      <x:c r="J237" s="379"/>
    </x:row>
    <x:row r="238" spans="2:10">
      <x:c r="B238" s="374" t="s">
        <x:v>217</x:v>
      </x:c>
      <x:c r="C238" s="375"/>
      <x:c r="D238" s="376">
        <x:v/>
      </x:c>
      <x:c r="E238" s="377"/>
      <x:c r="F238" s="377"/>
      <x:c r="G238" s="377"/>
      <x:c r="H238" s="378">
        <x:f>$H$71</x:f>
        <x:v>0.37831300000000001</x:v>
      </x:c>
      <x:c r="I238" s="377"/>
      <x:c r="J238" s="379"/>
    </x:row>
    <x:row r="239" spans="2:10">
      <x:c r="B239" s="374" t="s">
        <x:v>882</x:v>
      </x:c>
      <x:c r="C239" s="375"/>
      <x:c r="D239" s="376">
        <x:v/>
      </x:c>
      <x:c r="E239" s="377"/>
      <x:c r="F239" s="377"/>
      <x:c r="G239" s="378">
        <x:f>$G$72</x:f>
        <x:v>1</x:v>
      </x:c>
      <x:c r="H239" s="377"/>
      <x:c r="I239" s="377"/>
      <x:c r="J239" s="379"/>
    </x:row>
    <x:row r="240" spans="2:10">
      <x:c r="B240" s="374" t="s">
        <x:v>883</x:v>
      </x:c>
      <x:c r="C240" s="375"/>
      <x:c r="D240" s="376">
        <x:v/>
      </x:c>
      <x:c r="E240" s="377"/>
      <x:c r="F240" s="378">
        <x:f>$F$73</x:f>
        <x:v>0</x:v>
      </x:c>
      <x:c r="G240" s="377"/>
      <x:c r="H240" s="377"/>
      <x:c r="I240" s="377"/>
      <x:c r="J240" s="379"/>
    </x:row>
    <x:row r="241" spans="2:10">
      <x:c r="B241" s="380" t="s">
        <x:v>884</x:v>
      </x:c>
      <x:c r="C241" s="375"/>
      <x:c r="D241" s="376">
        <x:v/>
      </x:c>
      <x:c r="E241" s="377">
        <x:f>F241+G241+H241+I241</x:f>
        <x:v>0</x:v>
      </x:c>
      <x:c r="F241" s="377">
        <x:f>F240*F235</x:f>
        <x:v>0</x:v>
      </x:c>
      <x:c r="G241" s="377">
        <x:f>G235*G239</x:f>
        <x:v>0</x:v>
      </x:c>
      <x:c r="H241" s="377">
        <x:f>H235*H238</x:f>
        <x:v>0</x:v>
      </x:c>
      <x:c r="I241" s="377">
        <x:f>I237*I235</x:f>
        <x:v>0</x:v>
      </x:c>
      <x:c r="J241" s="379"/>
    </x:row>
    <x:row r="242" spans="2:10">
      <x:c r="B242" s="381"/>
      <x:c r="E242" s="351"/>
      <x:c r="F242" s="351"/>
      <x:c r="G242" s="351"/>
      <x:c r="H242" s="351"/>
      <x:c r="I242" s="351"/>
      <x:c r="J242" s="382"/>
    </x:row>
    <x:row r="243" spans="2:10">
      <x:c r="B243" s="381"/>
      <x:c r="E243" s="351"/>
      <x:c r="F243" s="351"/>
      <x:c r="G243" s="351"/>
      <x:c r="H243" s="351"/>
      <x:c r="I243" s="351"/>
      <x:c r="J243" s="382"/>
    </x:row>
    <x:row r="244" spans="2:10">
      <x:c r="B244" s="344"/>
      <x:c r="C244" s="344"/>
      <x:c r="D244" s="344">
        <x:v/>
      </x:c>
      <x:c r="E244" s="344"/>
      <x:c r="F244" s="344"/>
      <x:c r="G244" s="344"/>
      <x:c r="H244" s="344"/>
      <x:c r="I244" s="344"/>
      <x:c r="J244" s="344"/>
    </x:row>
    <x:row r="245" spans="2:10">
      <x:c r="B245" s="344" t="s">
        <x:v>164</x:v>
      </x:c>
      <x:c r="C245" s="96"/>
      <x:c r="D245" s="96">
        <x:v/>
      </x:c>
      <x:c r="E245" s="344" t="s">
        <x:v>165</x:v>
      </x:c>
      <x:c r="F245" s="344" t="s">
        <x:v>1053</x:v>
      </x:c>
      <x:c r="G245" s="344" t="s">
        <x:v>1191</x:v>
      </x:c>
      <x:c r="H245" s="344" t="s">
        <x:v>1192</x:v>
      </x:c>
      <x:c r="I245" s="344" t="s">
        <x:v>1193</x:v>
      </x:c>
      <x:c r="J245" s="344" t="s">
        <x:v>1194</x:v>
      </x:c>
    </x:row>
    <x:row r="246" spans="2:10">
      <x:c r="B246" s="353"/>
      <x:c r="C246" s="96"/>
      <x:c r="D246" s="96">
        <x:v/>
      </x:c>
      <x:c r="E246" s="344"/>
      <x:c r="F246" s="344" t="s">
        <x:v>1225</x:v>
      </x:c>
      <x:c r="G246" s="344" t="s">
        <x:v>238</x:v>
      </x:c>
      <x:c r="H246" s="344"/>
      <x:c r="I246" s="344"/>
      <x:c r="J246" s="558"/>
    </x:row>
    <x:row r="247" spans="2:10">
      <x:c r="B247" s="396"/>
      <x:c r="C247" s="96"/>
      <x:c r="D247" s="96">
        <x:v/>
      </x:c>
      <x:c r="E247" s="344"/>
      <x:c r="F247" s="344" t="s">
        <x:v>1226</x:v>
      </x:c>
      <x:c r="G247" s="344" t="s">
        <x:v>208</x:v>
      </x:c>
      <x:c r="H247" s="344" t="s">
        <x:v>239</x:v>
      </x:c>
      <x:c r="I247" s="344" t="s">
        <x:v>240</x:v>
      </x:c>
      <x:c r="J247" s="558"/>
    </x:row>
    <x:row r="248" spans="2:10">
      <x:c r="B248" s="353" t="s">
        <x:v>904</x:v>
      </x:c>
      <x:c r="E248" s="344" t="s">
        <x:v>44</x:v>
      </x:c>
      <x:c r="F248" s="347" t="s">
        <x:v>1227</x:v>
      </x:c>
      <x:c r="G248" s="344" t="s">
        <x:v>241</x:v>
      </x:c>
      <x:c r="H248" s="344" t="s">
        <x:v>241</x:v>
      </x:c>
      <x:c r="I248" s="344" t="s">
        <x:v>241</x:v>
      </x:c>
      <x:c r="J248" s="344" t="s">
        <x:v>245</x:v>
      </x:c>
    </x:row>
    <x:row r="249" spans="2:10">
      <x:c r="B249" s="376" t="s">
        <x:v>952</x:v>
      </x:c>
      <x:c r="C249" s="376"/>
      <x:c r="D249" s="376">
        <x:v/>
      </x:c>
      <x:c r="E249" s="368">
        <x:f>SUM(F249:I249)</x:f>
        <x:v>-45499454.76514262</x:v>
      </x:c>
      <x:c r="F249" s="377">
        <x:f>F202</x:f>
        <x:v>-39388279.451610617</x:v>
      </x:c>
      <x:c r="G249" s="377">
        <x:f>G202</x:f>
        <x:v>0</x:v>
      </x:c>
      <x:c r="H249" s="377">
        <x:f>H202</x:f>
        <x:v>-1012709.041548</x:v>
      </x:c>
      <x:c r="I249" s="377">
        <x:f>I202</x:f>
        <x:v>-5098466.2719840007</x:v>
      </x:c>
      <x:c r="J249" s="379"/>
    </x:row>
    <x:row r="250" spans="2:10">
      <x:c r="B250" s="376" t="s">
        <x:v>904</x:v>
      </x:c>
      <x:c r="C250" s="376"/>
      <x:c r="D250" s="376">
        <x:v/>
      </x:c>
      <x:c r="E250" s="368">
        <x:f>SUM(F250:I250)</x:f>
        <x:v>0</x:v>
      </x:c>
      <x:c r="F250" s="377">
        <x:f>F228</x:f>
        <x:v>0</x:v>
      </x:c>
      <x:c r="G250" s="377">
        <x:f>G228</x:f>
        <x:v>0</x:v>
      </x:c>
      <x:c r="H250" s="377">
        <x:f>H228</x:f>
        <x:v>0</x:v>
      </x:c>
      <x:c r="I250" s="377">
        <x:f>I228</x:f>
        <x:v>0</x:v>
      </x:c>
      <x:c r="J250" s="379"/>
    </x:row>
    <x:row r="251" spans="2:10">
      <x:c r="B251" s="369" t="s">
        <x:v>898</x:v>
      </x:c>
      <x:c r="C251" s="376"/>
      <x:c r="D251" s="376">
        <x:v/>
      </x:c>
      <x:c r="E251" s="377">
        <x:f>E249+E250</x:f>
        <x:v>-45499454.76514262</x:v>
      </x:c>
      <x:c r="F251" s="377">
        <x:f>F249+F250</x:f>
        <x:v>-39388279.451610617</x:v>
      </x:c>
      <x:c r="G251" s="377">
        <x:f>G249+G250</x:f>
        <x:v>0</x:v>
      </x:c>
      <x:c r="H251" s="377">
        <x:f>H249+H250</x:f>
        <x:v>-1012709.041548</x:v>
      </x:c>
      <x:c r="I251" s="377">
        <x:f>I249+I250</x:f>
        <x:v>-5098466.2719840007</x:v>
      </x:c>
      <x:c r="J251" s="379"/>
    </x:row>
    <x:row r="252" spans="2:10">
      <x:c r="B252" s="381"/>
      <x:c r="E252" s="351"/>
      <x:c r="F252" s="351"/>
      <x:c r="G252" s="351"/>
      <x:c r="H252" s="351"/>
      <x:c r="I252" s="351"/>
      <x:c r="J252" s="382"/>
    </x:row>
    <x:row r="253" spans="2:10" s="96" customFormat="1">
      <x:c r="B253" s="1415" t="s">
        <x:v>252</x:v>
      </x:c>
      <x:c r="C253" s="1414"/>
      <x:c r="D253" s="1414">
        <x:v/>
      </x:c>
      <x:c r="E253" s="1414"/>
      <x:c r="F253" s="1414"/>
      <x:c r="G253" s="1416"/>
      <x:c r="H253" s="1416"/>
      <x:c r="I253" s="1416"/>
      <x:c r="J253" s="562"/>
    </x:row>
    <x:row r="254" spans="2:10" s="96" customFormat="1" ht="12.75" customHeight="1">
      <x:c r="B254" s="1832" t="s">
        <x:v>1232</x:v>
      </x:c>
      <x:c r="C254" s="1832"/>
      <x:c r="D254" s="1832">
        <x:v/>
      </x:c>
      <x:c r="E254" s="1832"/>
      <x:c r="F254" s="1832"/>
      <x:c r="G254" s="1832"/>
      <x:c r="H254" s="1832"/>
      <x:c r="I254" s="1832"/>
      <x:c r="J254" s="562"/>
    </x:row>
    <x:row r="255" spans="2:10" s="96" customFormat="1">
      <x:c r="B255" s="1418" t="s">
        <x:v>247</x:v>
      </x:c>
      <x:c r="C255" s="1414"/>
      <x:c r="D255" s="1414">
        <x:v/>
      </x:c>
      <x:c r="E255" s="1414"/>
      <x:c r="F255" s="1414"/>
      <x:c r="G255" s="1416"/>
      <x:c r="H255" s="1416"/>
      <x:c r="I255" s="1416"/>
      <x:c r="J255" s="562"/>
    </x:row>
    <x:row r="256" spans="2:10" s="96" customFormat="1">
      <x:c r="B256" s="1418" t="s">
        <x:v>248</x:v>
      </x:c>
      <x:c r="C256" s="1414"/>
      <x:c r="D256" s="1414">
        <x:v/>
      </x:c>
      <x:c r="E256" s="1414"/>
      <x:c r="F256" s="1414"/>
      <x:c r="G256" s="1416"/>
      <x:c r="H256" s="1416"/>
      <x:c r="I256" s="1416"/>
      <x:c r="J256" s="562"/>
    </x:row>
    <x:row r="257" spans="2:10" s="96" customFormat="1">
      <x:c r="B257" s="1418" t="s">
        <x:v>249</x:v>
      </x:c>
      <x:c r="C257" s="1414"/>
      <x:c r="D257" s="1414">
        <x:v/>
      </x:c>
      <x:c r="E257" s="1414"/>
      <x:c r="F257" s="1414"/>
      <x:c r="G257" s="1416"/>
      <x:c r="H257" s="1416"/>
      <x:c r="I257" s="1416"/>
      <x:c r="J257" s="562"/>
    </x:row>
    <x:row r="258" spans="2:10" s="96" customFormat="1" ht="15.75" customHeight="1">
      <x:c r="B258" s="1830" t="s">
        <x:v>250</x:v>
      </x:c>
      <x:c r="C258" s="1830"/>
      <x:c r="D258" s="1830">
        <x:v/>
      </x:c>
      <x:c r="E258" s="1830"/>
      <x:c r="F258" s="1830"/>
      <x:c r="G258" s="1830"/>
      <x:c r="H258" s="1830"/>
      <x:c r="I258" s="1830"/>
      <x:c r="J258" s="558"/>
    </x:row>
    <x:row r="259" spans="2:10" s="96" customFormat="1" ht="15.75" customHeight="1">
      <x:c r="B259" s="1830"/>
      <x:c r="C259" s="1830"/>
      <x:c r="D259" s="1830">
        <x:v/>
      </x:c>
      <x:c r="E259" s="1830"/>
      <x:c r="F259" s="1830"/>
      <x:c r="G259" s="1830"/>
      <x:c r="H259" s="1830"/>
      <x:c r="I259" s="1830"/>
      <x:c r="J259" s="558"/>
    </x:row>
    <x:row r="260" spans="2:10" s="96" customFormat="1">
      <x:c r="B260" s="1417" t="s">
        <x:v>906</x:v>
      </x:c>
      <x:c r="C260" s="1414"/>
      <x:c r="D260" s="1414">
        <x:v/>
      </x:c>
      <x:c r="E260" s="1414"/>
      <x:c r="F260" s="1414"/>
      <x:c r="G260" s="1416"/>
      <x:c r="H260" s="1416"/>
      <x:c r="I260" s="1416"/>
      <x:c r="J260" s="562"/>
    </x:row>
    <x:row r="261" spans="2:10" ht="15">
      <x:c r="B261" s="1418" t="s">
        <x:v>900</x:v>
      </x:c>
      <x:c r="C261" s="1413"/>
      <x:c r="D261" s="1413">
        <x:v/>
      </x:c>
      <x:c r="E261" s="1413"/>
      <x:c r="F261" s="1413"/>
      <x:c r="G261" s="1413"/>
      <x:c r="H261" s="1413"/>
      <x:c r="I261" s="1413"/>
    </x:row>
    <x:row r="262" spans="2:10" ht="12" customHeight="1">
      <x:c r="B262" s="401"/>
      <x:c r="C262" s="402"/>
      <x:c r="D262" s="403">
        <x:v/>
      </x:c>
      <x:c r="E262" s="403"/>
      <x:c r="F262" s="403"/>
      <x:c r="G262" s="403"/>
      <x:c r="H262" s="403"/>
      <x:c r="I262" s="403"/>
      <x:c r="J262" s="403"/>
    </x:row>
    <x:row r="263" spans="2:10" ht="12.75" customHeight="1">
      <x:c r="B263" s="401"/>
      <x:c r="C263" s="403"/>
      <x:c r="D263" s="403">
        <x:v/>
      </x:c>
      <x:c r="E263" s="403"/>
      <x:c r="F263" s="403"/>
      <x:c r="G263" s="403"/>
      <x:c r="H263" s="403"/>
      <x:c r="I263" s="403"/>
      <x:c r="J263" s="403"/>
    </x:row>
    <x:row r="264" spans="2:10">
      <x:c r="B264" s="344" t="s">
        <x:v>164</x:v>
      </x:c>
      <x:c r="C264" s="96"/>
      <x:c r="D264" s="96">
        <x:v/>
      </x:c>
      <x:c r="E264" s="344" t="s">
        <x:v>165</x:v>
      </x:c>
      <x:c r="F264" s="344" t="s">
        <x:v>1053</x:v>
      </x:c>
      <x:c r="G264" s="344" t="s">
        <x:v>1191</x:v>
      </x:c>
      <x:c r="H264" s="344" t="s">
        <x:v>1192</x:v>
      </x:c>
      <x:c r="I264" s="344" t="s">
        <x:v>1193</x:v>
      </x:c>
      <x:c r="J264" s="344" t="s">
        <x:v>1194</x:v>
      </x:c>
    </x:row>
    <x:row r="265" spans="2:10">
      <x:c r="B265" s="353"/>
      <x:c r="C265" s="96"/>
      <x:c r="D265" s="96">
        <x:v/>
      </x:c>
      <x:c r="E265" s="344"/>
      <x:c r="F265" s="344" t="s">
        <x:v>1225</x:v>
      </x:c>
      <x:c r="G265" s="344" t="s">
        <x:v>238</x:v>
      </x:c>
      <x:c r="H265" s="344"/>
      <x:c r="I265" s="344"/>
      <x:c r="J265" s="558"/>
    </x:row>
    <x:row r="266" spans="2:10">
      <x:c r="B266" s="396"/>
      <x:c r="C266" s="96"/>
      <x:c r="D266" s="96">
        <x:v/>
      </x:c>
      <x:c r="E266" s="344"/>
      <x:c r="F266" s="344" t="s">
        <x:v>1226</x:v>
      </x:c>
      <x:c r="G266" s="344" t="s">
        <x:v>208</x:v>
      </x:c>
      <x:c r="H266" s="344" t="s">
        <x:v>239</x:v>
      </x:c>
      <x:c r="I266" s="344" t="s">
        <x:v>240</x:v>
      </x:c>
      <x:c r="J266" s="558"/>
    </x:row>
    <x:row r="267" spans="2:10">
      <x:c r="B267" s="353" t="s">
        <x:v>1240</x:v>
      </x:c>
      <x:c r="E267" s="344" t="s">
        <x:v>44</x:v>
      </x:c>
      <x:c r="F267" s="347" t="s">
        <x:v>1227</x:v>
      </x:c>
      <x:c r="G267" s="344" t="s">
        <x:v>241</x:v>
      </x:c>
      <x:c r="H267" s="344" t="s">
        <x:v>241</x:v>
      </x:c>
      <x:c r="I267" s="344" t="s">
        <x:v>241</x:v>
      </x:c>
      <x:c r="J267" s="344" t="s">
        <x:v>245</x:v>
      </x:c>
    </x:row>
    <x:row r="268" spans="2:10" s="1553" customFormat="1" ht="68.25" customHeight="1">
      <x:c r="B268" s="1549" t="s">
        <x:v>1740</x:v>
      </x:c>
      <x:c r="C268" s="1550"/>
      <x:c r="D268" s="1557">
        <x:v/>
      </x:c>
      <x:c r="E268" s="517">
        <x:f t="shared" ref="E268" si="11">F268+G268+H268+I268</x:f>
        <x:v>-2108797</x:v>
      </x:c>
      <x:c r="F268" s="1552">
        <x:v>0</x:v>
      </x:c>
      <x:c r="G268" s="1552">
        <x:v>0</x:v>
      </x:c>
      <x:c r="H268" s="1552">
        <x:v>-2108797</x:v>
      </x:c>
      <x:c r="I268" s="1552">
        <x:v>0</x:v>
      </x:c>
      <x:c r="J268" s="1421" t="s">
        <x:v>1859</x:v>
      </x:c>
    </x:row>
    <x:row r="269" spans="2:10" s="1553" customFormat="1">
      <x:c r="B269" s="1549"/>
      <x:c r="C269" s="1550"/>
      <x:c r="D269" s="1557">
        <x:v/>
      </x:c>
      <x:c r="E269" s="1552"/>
      <x:c r="F269" s="1552"/>
      <x:c r="G269" s="1552"/>
      <x:c r="H269" s="1552"/>
      <x:c r="I269" s="1552"/>
      <x:c r="J269" s="1421"/>
    </x:row>
    <x:row r="270" spans="2:10" s="1553" customFormat="1">
      <x:c r="B270" s="1549"/>
      <x:c r="C270" s="1550"/>
      <x:c r="D270" s="1557">
        <x:v/>
      </x:c>
      <x:c r="E270" s="1552"/>
      <x:c r="F270" s="1552"/>
      <x:c r="G270" s="1552"/>
      <x:c r="H270" s="1552"/>
      <x:c r="I270" s="1552"/>
      <x:c r="J270" s="1421"/>
    </x:row>
    <x:row r="271" spans="2:10" s="1553" customFormat="1">
      <x:c r="B271" s="1549"/>
      <x:c r="C271" s="1550"/>
      <x:c r="D271" s="1557">
        <x:v/>
      </x:c>
      <x:c r="E271" s="1552"/>
      <x:c r="F271" s="1552"/>
      <x:c r="G271" s="1552"/>
      <x:c r="H271" s="1552"/>
      <x:c r="I271" s="1552"/>
      <x:c r="J271" s="1421"/>
    </x:row>
    <x:row r="272" spans="2:10" s="1553" customFormat="1">
      <x:c r="B272" s="1549"/>
      <x:c r="C272" s="1550"/>
      <x:c r="D272" s="1557">
        <x:v/>
      </x:c>
      <x:c r="E272" s="1552"/>
      <x:c r="F272" s="1552"/>
      <x:c r="G272" s="1552"/>
      <x:c r="H272" s="1552"/>
      <x:c r="I272" s="1552"/>
      <x:c r="J272" s="1421"/>
    </x:row>
    <x:row r="273" spans="2:10" s="1553" customFormat="1">
      <x:c r="B273" s="1549"/>
      <x:c r="C273" s="1550"/>
      <x:c r="D273" s="1557">
        <x:v/>
      </x:c>
      <x:c r="E273" s="1552"/>
      <x:c r="F273" s="1552"/>
      <x:c r="G273" s="1552"/>
      <x:c r="H273" s="1552"/>
      <x:c r="I273" s="1552"/>
      <x:c r="J273" s="1421"/>
    </x:row>
    <x:row r="274" spans="2:10" s="1553" customFormat="1">
      <x:c r="B274" s="1549"/>
      <x:c r="C274" s="1550"/>
      <x:c r="D274" s="1557">
        <x:v/>
      </x:c>
      <x:c r="E274" s="1552"/>
      <x:c r="F274" s="1552"/>
      <x:c r="G274" s="1552"/>
      <x:c r="H274" s="1552"/>
      <x:c r="I274" s="1552"/>
      <x:c r="J274" s="1421"/>
    </x:row>
    <x:row r="275" spans="2:10">
      <x:c r="B275" s="369" t="s">
        <x:v>1235</x:v>
      </x:c>
      <x:c r="C275" s="391"/>
      <x:c r="D275" s="367">
        <x:v/>
      </x:c>
      <x:c r="E275" s="368">
        <x:f>SUM(E268:E274)</x:f>
        <x:v>-2108797</x:v>
      </x:c>
      <x:c r="F275" s="368">
        <x:f>SUM(F268:F274)</x:f>
        <x:v>0</x:v>
      </x:c>
      <x:c r="G275" s="368">
        <x:f>SUM(G268:G274)</x:f>
        <x:v>0</x:v>
      </x:c>
      <x:c r="H275" s="368">
        <x:f>SUM(H268:H274)</x:f>
        <x:v>-2108797</x:v>
      </x:c>
      <x:c r="I275" s="368">
        <x:f>SUM(I268:I274)</x:f>
        <x:v>0</x:v>
      </x:c>
      <x:c r="J275" s="560"/>
    </x:row>
    <x:row r="276" spans="2:10">
      <x:c r="B276" s="369"/>
      <x:c r="C276" s="367"/>
      <x:c r="D276" s="367">
        <x:v/>
      </x:c>
      <x:c r="E276" s="368"/>
      <x:c r="F276" s="368"/>
      <x:c r="G276" s="368"/>
      <x:c r="H276" s="368"/>
      <x:c r="I276" s="368"/>
      <x:c r="J276" s="560"/>
    </x:row>
    <x:row r="277" spans="2:10">
      <x:c r="B277" s="370"/>
      <x:c r="C277" s="370" t="s">
        <x:v>1741</x:v>
      </x:c>
      <x:c r="D277" s="389">
        <x:v/>
      </x:c>
      <x:c r="E277" s="372">
        <x:f>SUM(F277:I277)</x:f>
        <x:v>2108797</x:v>
      </x:c>
      <x:c r="F277" s="363">
        <x:f>-F268</x:f>
        <x:v>0</x:v>
      </x:c>
      <x:c r="G277" s="363">
        <x:f t="shared" ref="G277:I277" si="12">-G268</x:f>
        <x:v>0</x:v>
      </x:c>
      <x:c r="H277" s="363">
        <x:f t="shared" si="12"/>
        <x:v>2108797</x:v>
      </x:c>
      <x:c r="I277" s="363">
        <x:f t="shared" si="12"/>
        <x:v>0</x:v>
      </x:c>
      <x:c r="J277" s="373"/>
    </x:row>
    <x:row r="278" spans="2:10">
      <x:c r="B278" s="370"/>
      <x:c r="C278" s="371"/>
      <x:c r="D278" s="389">
        <x:v/>
      </x:c>
      <x:c r="E278" s="372"/>
      <x:c r="F278" s="363"/>
      <x:c r="G278" s="363"/>
      <x:c r="H278" s="363">
        <x:f>-H269</x:f>
        <x:v>0</x:v>
      </x:c>
      <x:c r="I278" s="363"/>
      <x:c r="J278" s="373"/>
    </x:row>
    <x:row r="279" spans="2:10">
      <x:c r="B279" s="370"/>
      <x:c r="C279" s="371"/>
      <x:c r="D279" s="389">
        <x:v/>
      </x:c>
      <x:c r="E279" s="372"/>
      <x:c r="F279" s="363"/>
      <x:c r="G279" s="363"/>
      <x:c r="H279" s="363">
        <x:f>-H270</x:f>
        <x:v>0</x:v>
      </x:c>
      <x:c r="I279" s="363"/>
      <x:c r="J279" s="373"/>
    </x:row>
    <x:row r="280" spans="2:10">
      <x:c r="B280" s="370"/>
      <x:c r="C280" s="371"/>
      <x:c r="D280" s="389">
        <x:v/>
      </x:c>
      <x:c r="E280" s="372"/>
      <x:c r="F280" s="363"/>
      <x:c r="G280" s="363"/>
      <x:c r="H280" s="363">
        <x:f>-H270</x:f>
        <x:v>0</x:v>
      </x:c>
      <x:c r="I280" s="363"/>
      <x:c r="J280" s="373"/>
    </x:row>
    <x:row r="281" spans="2:10" ht="5.0999999999999996" customHeight="1">
      <x:c r="B281" s="365"/>
      <x:c r="C281" s="366"/>
      <x:c r="D281" s="367">
        <x:v/>
      </x:c>
      <x:c r="E281" s="368"/>
      <x:c r="F281" s="368"/>
      <x:c r="G281" s="368"/>
      <x:c r="H281" s="368"/>
      <x:c r="I281" s="368"/>
      <x:c r="J281" s="560"/>
    </x:row>
    <x:row r="282" spans="2:10">
      <x:c r="B282" s="369" t="s">
        <x:v>1236</x:v>
      </x:c>
      <x:c r="C282" s="367"/>
      <x:c r="D282" s="367">
        <x:v/>
      </x:c>
      <x:c r="E282" s="368">
        <x:f>SUM(E277:E281)+E275</x:f>
        <x:v>0</x:v>
      </x:c>
      <x:c r="F282" s="368">
        <x:f>SUM(F277:F281)+F275</x:f>
        <x:v>0</x:v>
      </x:c>
      <x:c r="G282" s="368">
        <x:f>SUM(G277:G281)+G275</x:f>
        <x:v>0</x:v>
      </x:c>
      <x:c r="H282" s="368">
        <x:f>SUM(H277:H281)+H275</x:f>
        <x:v>0</x:v>
      </x:c>
      <x:c r="I282" s="368">
        <x:f>SUM(I277:I281)+I275</x:f>
        <x:v>0</x:v>
      </x:c>
      <x:c r="J282" s="560"/>
    </x:row>
    <x:row r="283" spans="2:10">
      <x:c r="B283" s="405"/>
      <x:c r="C283" s="376"/>
      <x:c r="D283" s="376">
        <x:v/>
      </x:c>
      <x:c r="E283" s="377"/>
      <x:c r="F283" s="368"/>
      <x:c r="G283" s="368"/>
      <x:c r="H283" s="368"/>
      <x:c r="I283" s="368"/>
      <x:c r="J283" s="379"/>
    </x:row>
    <x:row r="284" spans="2:10">
      <x:c r="B284" s="374" t="s">
        <x:v>244</x:v>
      </x:c>
      <x:c r="C284" s="375"/>
      <x:c r="D284" s="376">
        <x:v/>
      </x:c>
      <x:c r="E284" s="377"/>
      <x:c r="F284" s="377"/>
      <x:c r="G284" s="377"/>
      <x:c r="H284" s="377"/>
      <x:c r="I284" s="378">
        <x:f>$I$70</x:f>
        <x:v>0.134466</x:v>
      </x:c>
      <x:c r="J284" s="379"/>
    </x:row>
    <x:row r="285" spans="2:10">
      <x:c r="B285" s="571" t="s">
        <x:v>217</x:v>
      </x:c>
      <x:c r="C285" s="570"/>
      <x:c r="D285" s="376">
        <x:v/>
      </x:c>
      <x:c r="E285" s="377"/>
      <x:c r="F285" s="377"/>
      <x:c r="G285" s="377"/>
      <x:c r="H285" s="378">
        <x:f>$H$71</x:f>
        <x:v>0.37831300000000001</x:v>
      </x:c>
      <x:c r="I285" s="377"/>
      <x:c r="J285" s="379"/>
    </x:row>
    <x:row r="286" spans="2:10">
      <x:c r="B286" s="374" t="s">
        <x:v>882</x:v>
      </x:c>
      <x:c r="C286" s="375"/>
      <x:c r="D286" s="376">
        <x:v/>
      </x:c>
      <x:c r="E286" s="377"/>
      <x:c r="F286" s="377"/>
      <x:c r="G286" s="378">
        <x:f>$G$72</x:f>
        <x:v>1</x:v>
      </x:c>
      <x:c r="H286" s="377"/>
      <x:c r="I286" s="377"/>
      <x:c r="J286" s="379"/>
    </x:row>
    <x:row r="287" spans="2:10">
      <x:c r="B287" s="374" t="s">
        <x:v>883</x:v>
      </x:c>
      <x:c r="C287" s="375"/>
      <x:c r="D287" s="376">
        <x:v/>
      </x:c>
      <x:c r="E287" s="377"/>
      <x:c r="F287" s="378">
        <x:f>$F$73</x:f>
        <x:v>0</x:v>
      </x:c>
      <x:c r="G287" s="377"/>
      <x:c r="H287" s="377"/>
      <x:c r="I287" s="377"/>
      <x:c r="J287" s="379"/>
    </x:row>
    <x:row r="288" spans="2:10">
      <x:c r="B288" s="380" t="s">
        <x:v>1617</x:v>
      </x:c>
      <x:c r="C288" s="375"/>
      <x:c r="D288" s="376">
        <x:v/>
      </x:c>
      <x:c r="E288" s="377">
        <x:f>F288+G288+H288+I288</x:f>
        <x:v>0</x:v>
      </x:c>
      <x:c r="F288" s="377">
        <x:f>F287*F282</x:f>
        <x:v>0</x:v>
      </x:c>
      <x:c r="G288" s="377">
        <x:f>G282*G286</x:f>
        <x:v>0</x:v>
      </x:c>
      <x:c r="H288" s="377">
        <x:f>H282*H285</x:f>
        <x:v>0</x:v>
      </x:c>
      <x:c r="I288" s="377">
        <x:f>I284*I282</x:f>
        <x:v>0</x:v>
      </x:c>
      <x:c r="J288" s="379"/>
    </x:row>
    <x:row r="289" spans="2:10" ht="12.75" customHeight="1">
      <x:c r="B289" s="401"/>
      <x:c r="C289" s="403"/>
      <x:c r="D289" s="403">
        <x:v/>
      </x:c>
      <x:c r="E289" s="403"/>
      <x:c r="F289" s="403"/>
      <x:c r="G289" s="403"/>
      <x:c r="H289" s="403"/>
      <x:c r="I289" s="403"/>
      <x:c r="J289" s="403"/>
    </x:row>
    <x:row r="290" spans="2:10" ht="12.75" customHeight="1">
      <x:c r="B290" s="401"/>
      <x:c r="C290" s="403"/>
      <x:c r="D290" s="403">
        <x:v/>
      </x:c>
      <x:c r="E290" s="403"/>
      <x:c r="F290" s="403"/>
      <x:c r="G290" s="403"/>
      <x:c r="H290" s="403"/>
      <x:c r="I290" s="403"/>
      <x:c r="J290" s="403"/>
    </x:row>
    <x:row r="291" spans="2:10">
      <x:c r="B291" s="344" t="s">
        <x:v>164</x:v>
      </x:c>
      <x:c r="C291" s="96"/>
      <x:c r="D291" s="96">
        <x:v/>
      </x:c>
      <x:c r="E291" s="344" t="s">
        <x:v>165</x:v>
      </x:c>
      <x:c r="F291" s="344" t="s">
        <x:v>1053</x:v>
      </x:c>
      <x:c r="G291" s="344" t="s">
        <x:v>1191</x:v>
      </x:c>
      <x:c r="H291" s="344" t="s">
        <x:v>1192</x:v>
      </x:c>
      <x:c r="I291" s="344" t="s">
        <x:v>1193</x:v>
      </x:c>
      <x:c r="J291" s="344" t="s">
        <x:v>1194</x:v>
      </x:c>
    </x:row>
    <x:row r="292" spans="2:10">
      <x:c r="B292" s="353"/>
      <x:c r="C292" s="96"/>
      <x:c r="D292" s="96">
        <x:v/>
      </x:c>
      <x:c r="E292" s="344"/>
      <x:c r="F292" s="344" t="s">
        <x:v>1225</x:v>
      </x:c>
      <x:c r="G292" s="344" t="s">
        <x:v>238</x:v>
      </x:c>
      <x:c r="H292" s="344"/>
      <x:c r="I292" s="344"/>
      <x:c r="J292" s="558"/>
    </x:row>
    <x:row r="293" spans="2:10">
      <x:c r="B293" s="396"/>
      <x:c r="C293" s="96"/>
      <x:c r="D293" s="96">
        <x:v/>
      </x:c>
      <x:c r="E293" s="344"/>
      <x:c r="F293" s="344" t="s">
        <x:v>1226</x:v>
      </x:c>
      <x:c r="G293" s="344" t="s">
        <x:v>208</x:v>
      </x:c>
      <x:c r="H293" s="344" t="s">
        <x:v>239</x:v>
      </x:c>
      <x:c r="I293" s="344" t="s">
        <x:v>240</x:v>
      </x:c>
      <x:c r="J293" s="558"/>
    </x:row>
    <x:row r="294" spans="2:10">
      <x:c r="B294" s="353" t="s">
        <x:v>1241</x:v>
      </x:c>
      <x:c r="E294" s="344" t="s">
        <x:v>44</x:v>
      </x:c>
      <x:c r="F294" s="347" t="s">
        <x:v>1227</x:v>
      </x:c>
      <x:c r="G294" s="344" t="s">
        <x:v>241</x:v>
      </x:c>
      <x:c r="H294" s="344" t="s">
        <x:v>241</x:v>
      </x:c>
      <x:c r="I294" s="344" t="s">
        <x:v>241</x:v>
      </x:c>
      <x:c r="J294" s="344" t="s">
        <x:v>245</x:v>
      </x:c>
    </x:row>
    <x:row r="295" spans="2:10" s="1553" customFormat="1" ht="63.75">
      <x:c r="B295" s="1549" t="s">
        <x:v>1124</x:v>
      </x:c>
      <x:c r="C295" s="1550"/>
      <x:c r="D295" s="1557">
        <x:v/>
      </x:c>
      <x:c r="E295" s="1558">
        <x:f>SUM(F295:I295)</x:f>
        <x:v>283182.82972134539</x:v>
      </x:c>
      <x:c r="F295" s="517">
        <x:v>0</x:v>
      </x:c>
      <x:c r="G295" s="517">
        <x:v>0</x:v>
      </x:c>
      <x:c r="H295" s="517">
        <x:v>283182.82972134539</x:v>
      </x:c>
      <x:c r="I295" s="517">
        <x:v>0</x:v>
      </x:c>
      <x:c r="J295" s="1421" t="s">
        <x:v>1859</x:v>
      </x:c>
    </x:row>
    <x:row r="296" spans="2:10">
      <x:c r="B296" s="475"/>
      <x:c r="C296" s="477"/>
      <x:c r="D296" s="478">
        <x:v/>
      </x:c>
      <x:c r="E296" s="476"/>
      <x:c r="F296" s="476"/>
      <x:c r="G296" s="476"/>
      <x:c r="H296" s="476"/>
      <x:c r="I296" s="476"/>
      <x:c r="J296" s="404"/>
    </x:row>
    <x:row r="297" spans="2:10">
      <x:c r="B297" s="362"/>
      <x:c r="C297" s="383"/>
      <x:c r="D297" s="385">
        <x:v/>
      </x:c>
      <x:c r="E297" s="363"/>
      <x:c r="F297" s="363"/>
      <x:c r="G297" s="363"/>
      <x:c r="H297" s="363"/>
      <x:c r="I297" s="363"/>
      <x:c r="J297" s="404"/>
    </x:row>
    <x:row r="298" spans="2:10">
      <x:c r="B298" s="362"/>
      <x:c r="C298" s="383"/>
      <x:c r="D298" s="385">
        <x:v/>
      </x:c>
      <x:c r="E298" s="363"/>
      <x:c r="F298" s="363"/>
      <x:c r="G298" s="363"/>
      <x:c r="H298" s="363"/>
      <x:c r="I298" s="363"/>
      <x:c r="J298" s="404"/>
    </x:row>
    <x:row r="299" spans="2:10">
      <x:c r="B299" s="362"/>
      <x:c r="C299" s="383"/>
      <x:c r="D299" s="385">
        <x:v/>
      </x:c>
      <x:c r="E299" s="363"/>
      <x:c r="F299" s="363"/>
      <x:c r="G299" s="363"/>
      <x:c r="H299" s="363"/>
      <x:c r="I299" s="363"/>
      <x:c r="J299" s="404"/>
    </x:row>
    <x:row r="300" spans="2:10">
      <x:c r="B300" s="362"/>
      <x:c r="C300" s="383"/>
      <x:c r="D300" s="385">
        <x:v/>
      </x:c>
      <x:c r="E300" s="363"/>
      <x:c r="F300" s="363"/>
      <x:c r="G300" s="363"/>
      <x:c r="H300" s="363"/>
      <x:c r="I300" s="363"/>
      <x:c r="J300" s="404"/>
    </x:row>
    <x:row r="301" spans="2:10">
      <x:c r="B301" s="362"/>
      <x:c r="C301" s="383"/>
      <x:c r="D301" s="385">
        <x:v/>
      </x:c>
      <x:c r="E301" s="363"/>
      <x:c r="F301" s="363"/>
      <x:c r="G301" s="363"/>
      <x:c r="H301" s="363"/>
      <x:c r="I301" s="363"/>
      <x:c r="J301" s="404"/>
    </x:row>
    <x:row r="302" spans="2:10">
      <x:c r="B302" s="369" t="s">
        <x:v>1235</x:v>
      </x:c>
      <x:c r="C302" s="406"/>
      <x:c r="D302" s="367">
        <x:v/>
      </x:c>
      <x:c r="E302" s="368">
        <x:f>SUM(E295:E301)</x:f>
        <x:v>283182.82972134539</x:v>
      </x:c>
      <x:c r="F302" s="368">
        <x:f>SUM(F295:F301)</x:f>
        <x:v>0</x:v>
      </x:c>
      <x:c r="G302" s="368">
        <x:f>SUM(G295:G301)</x:f>
        <x:v>0</x:v>
      </x:c>
      <x:c r="H302" s="368">
        <x:f>SUM(H295:H301)</x:f>
        <x:v>283182.82972134539</x:v>
      </x:c>
      <x:c r="I302" s="368">
        <x:f>SUM(I295:I301)</x:f>
        <x:v>0</x:v>
      </x:c>
      <x:c r="J302" s="560"/>
    </x:row>
    <x:row r="303" spans="2:10">
      <x:c r="B303" s="369"/>
      <x:c r="C303" s="367"/>
      <x:c r="D303" s="367">
        <x:v/>
      </x:c>
      <x:c r="E303" s="368"/>
      <x:c r="F303" s="368"/>
      <x:c r="G303" s="368"/>
      <x:c r="H303" s="368"/>
      <x:c r="I303" s="368"/>
      <x:c r="J303" s="686"/>
    </x:row>
    <x:row r="304" spans="2:10">
      <x:c r="B304" s="370"/>
      <x:c r="C304" s="371"/>
      <x:c r="D304" s="389">
        <x:v/>
      </x:c>
      <x:c r="E304" s="372"/>
      <x:c r="F304" s="363"/>
      <x:c r="G304" s="363"/>
      <x:c r="H304" s="363"/>
      <x:c r="I304" s="363"/>
      <x:c r="J304" s="373"/>
    </x:row>
    <x:row r="305" spans="1:10">
      <x:c r="B305" s="370"/>
      <x:c r="C305" s="371"/>
      <x:c r="D305" s="389">
        <x:v/>
      </x:c>
      <x:c r="E305" s="372"/>
      <x:c r="F305" s="363"/>
      <x:c r="G305" s="363"/>
      <x:c r="H305" s="363"/>
      <x:c r="I305" s="363"/>
      <x:c r="J305" s="373"/>
    </x:row>
    <x:row r="306" spans="1:10">
      <x:c r="B306" s="370"/>
      <x:c r="C306" s="371"/>
      <x:c r="D306" s="389">
        <x:v/>
      </x:c>
      <x:c r="E306" s="372"/>
      <x:c r="F306" s="363"/>
      <x:c r="G306" s="363"/>
      <x:c r="H306" s="363"/>
      <x:c r="I306" s="363"/>
      <x:c r="J306" s="373"/>
    </x:row>
    <x:row r="307" spans="1:10">
      <x:c r="B307" s="370"/>
      <x:c r="C307" s="371"/>
      <x:c r="D307" s="389">
        <x:v/>
      </x:c>
      <x:c r="E307" s="372"/>
      <x:c r="F307" s="363"/>
      <x:c r="G307" s="363"/>
      <x:c r="H307" s="363"/>
      <x:c r="I307" s="363"/>
      <x:c r="J307" s="373"/>
    </x:row>
    <x:row r="308" spans="1:10" s="687" customFormat="1" ht="5.0999999999999996" customHeight="1">
      <x:c r="B308" s="688"/>
      <x:c r="C308" s="689"/>
      <x:c r="D308" s="690">
        <x:v/>
      </x:c>
      <x:c r="E308" s="691"/>
      <x:c r="F308" s="691"/>
      <x:c r="G308" s="691"/>
      <x:c r="H308" s="691"/>
      <x:c r="I308" s="691"/>
      <x:c r="J308" s="692"/>
    </x:row>
    <x:row r="309" spans="1:10" s="687" customFormat="1">
      <x:c r="B309" s="693" t="s">
        <x:v>1618</x:v>
      </x:c>
      <x:c r="C309" s="690"/>
      <x:c r="D309" s="690">
        <x:v/>
      </x:c>
      <x:c r="E309" s="691">
        <x:f>SUM(E304:E308)+E302</x:f>
        <x:v>283182.82972134539</x:v>
      </x:c>
      <x:c r="F309" s="691">
        <x:f>SUM(F304:F308)+F302</x:f>
        <x:v>0</x:v>
      </x:c>
      <x:c r="G309" s="691">
        <x:f>SUM(G304:G308)+G302</x:f>
        <x:v>0</x:v>
      </x:c>
      <x:c r="H309" s="691">
        <x:f>SUM(H304:H308)+H302</x:f>
        <x:v>283182.82972134539</x:v>
      </x:c>
      <x:c r="I309" s="691">
        <x:f>SUM(I304:I308)+I302</x:f>
        <x:v>0</x:v>
      </x:c>
      <x:c r="J309" s="692"/>
    </x:row>
    <x:row r="310" spans="1:10">
      <x:c r="B310" s="392"/>
      <x:c r="C310" s="393"/>
      <x:c r="D310" s="393">
        <x:v/>
      </x:c>
      <x:c r="E310" s="377"/>
      <x:c r="F310" s="368"/>
      <x:c r="G310" s="368"/>
      <x:c r="H310" s="368"/>
      <x:c r="I310" s="368"/>
      <x:c r="J310" s="379"/>
    </x:row>
    <x:row r="311" spans="1:10">
      <x:c r="B311" s="394" t="s">
        <x:v>244</x:v>
      </x:c>
      <x:c r="C311" s="395"/>
      <x:c r="D311" s="376">
        <x:v/>
      </x:c>
      <x:c r="E311" s="377"/>
      <x:c r="F311" s="377"/>
      <x:c r="G311" s="377"/>
      <x:c r="H311" s="377"/>
      <x:c r="I311" s="378">
        <x:f>$I$70</x:f>
        <x:v>0.134466</x:v>
      </x:c>
      <x:c r="J311" s="379"/>
    </x:row>
    <x:row r="312" spans="1:10">
      <x:c r="B312" s="571" t="s">
        <x:v>217</x:v>
      </x:c>
      <x:c r="C312" s="570"/>
      <x:c r="D312" s="376">
        <x:v/>
      </x:c>
      <x:c r="E312" s="377"/>
      <x:c r="F312" s="377"/>
      <x:c r="G312" s="377"/>
      <x:c r="H312" s="378">
        <x:f>$H$71</x:f>
        <x:v>0.37831300000000001</x:v>
      </x:c>
      <x:c r="I312" s="377"/>
      <x:c r="J312" s="379"/>
    </x:row>
    <x:row r="313" spans="1:10">
      <x:c r="B313" s="374" t="s">
        <x:v>882</x:v>
      </x:c>
      <x:c r="C313" s="375"/>
      <x:c r="D313" s="376">
        <x:v/>
      </x:c>
      <x:c r="E313" s="377"/>
      <x:c r="F313" s="377"/>
      <x:c r="G313" s="378">
        <x:f>$G$72</x:f>
        <x:v>1</x:v>
      </x:c>
      <x:c r="H313" s="377"/>
      <x:c r="I313" s="377"/>
      <x:c r="J313" s="379"/>
    </x:row>
    <x:row r="314" spans="1:10">
      <x:c r="B314" s="374" t="s">
        <x:v>883</x:v>
      </x:c>
      <x:c r="C314" s="375"/>
      <x:c r="D314" s="376">
        <x:v/>
      </x:c>
      <x:c r="E314" s="377"/>
      <x:c r="F314" s="378">
        <x:f>$F$73</x:f>
        <x:v>0</x:v>
      </x:c>
      <x:c r="G314" s="377"/>
      <x:c r="H314" s="377"/>
      <x:c r="I314" s="377"/>
      <x:c r="J314" s="379"/>
    </x:row>
    <x:row r="315" spans="1:10">
      <x:c r="B315" s="380" t="s">
        <x:v>1238</x:v>
      </x:c>
      <x:c r="C315" s="375"/>
      <x:c r="D315" s="376">
        <x:v/>
      </x:c>
      <x:c r="E315" s="377">
        <x:f>F315+G315+H315+I315</x:f>
        <x:v>107131.74586037135</x:v>
      </x:c>
      <x:c r="F315" s="377">
        <x:f>F314*F309</x:f>
        <x:v>0</x:v>
      </x:c>
      <x:c r="G315" s="377">
        <x:f>G309*G313</x:f>
        <x:v>0</x:v>
      </x:c>
      <x:c r="H315" s="377">
        <x:f>H309*H312</x:f>
        <x:v>107131.74586037135</x:v>
      </x:c>
      <x:c r="I315" s="377">
        <x:f>I309*I311</x:f>
        <x:v>0</x:v>
      </x:c>
      <x:c r="J315" s="379"/>
    </x:row>
    <x:row r="316" spans="1:10">
      <x:c r="G316" s="355"/>
    </x:row>
    <x:row r="318" spans="1:10" s="297" customFormat="1" ht="15.75">
      <x:c r="A318" s="407" t="s">
        <x:v>464</x:v>
      </x:c>
      <x:c r="B318" s="408"/>
      <x:c r="C318" s="408"/>
      <x:c r="D318" s="15">
        <x:v/>
      </x:c>
      <x:c r="E318" s="15"/>
      <x:c r="F318" s="192"/>
      <x:c r="G318" s="15"/>
      <x:c r="H318" s="15"/>
      <x:c r="I318" s="15"/>
      <x:c r="J318" s="15"/>
    </x:row>
  </x:sheetData>
  <x:mergeCells count="12">
    <x:mergeCell ref="B29:I30"/>
    <x:mergeCell ref="B114:I114"/>
    <x:mergeCell ref="B6:J6"/>
    <x:mergeCell ref="B24:I26"/>
    <x:mergeCell ref="A1:K1"/>
    <x:mergeCell ref="A2:K2"/>
    <x:mergeCell ref="A3:K3"/>
    <x:mergeCell ref="B118:I119"/>
    <x:mergeCell ref="B180:I180"/>
    <x:mergeCell ref="B184:I185"/>
    <x:mergeCell ref="B258:I259"/>
    <x:mergeCell ref="B254:I254"/>
  </x:mergeCells>
  <x:printOptions horizontalCentered="1"/>
  <x:pageMargins left="0.2" right="0.2" top="0.5" bottom="0.5" header="0.3" footer="0.3"/>
  <x:pageSetup scale="44" fitToHeight="0" orientation="landscape" r:id="rId1"/>
  <x:rowBreaks count="4" manualBreakCount="4">
    <x:brk id="76" max="10" man="1"/>
    <x:brk id="146" max="10" man="1"/>
    <x:brk id="217" max="10" man="1"/>
    <x:brk id="263" max="10" man="1"/>
  </x:rowBreak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53D91A3-E111-48EF-AAA1-FCB033B6D816}" mc:Ignorable="x14ac xr xr2 xr3">
  <x:sheetPr>
    <x:pageSetUpPr fitToPage="1"/>
  </x:sheetPr>
  <x:dimension ref="A1:S279"/>
  <x:sheetViews>
    <x:sheetView zoomScale="80" zoomScaleNormal="80" workbookViewId="0">
      <x:pane xSplit="2" ySplit="5" topLeftCell="C6" activePane="bottomRight" state="frozen"/>
      <x:selection activeCell="C390" sqref="C390"/>
      <x:selection pane="topRight" activeCell="C390" sqref="C390"/>
      <x:selection pane="bottomLeft" activeCell="C390" sqref="C390"/>
      <x:selection pane="bottomRight" activeCell="C390" sqref="C390"/>
    </x:sheetView>
  </x:sheetViews>
  <x:sheetFormatPr defaultColWidth="9.140625" defaultRowHeight="12.75"/>
  <x:cols>
    <x:col min="1" max="1" width="5.7109375" style="257" customWidth="1"/>
    <x:col min="2" max="2" width="11" style="306" customWidth="1"/>
    <x:col min="3" max="3" width="5.7109375" style="257" customWidth="1"/>
    <x:col min="4" max="4" width="32.140625" style="257" customWidth="1"/>
    <x:col min="5" max="5" width="14.42578125" style="257" customWidth="1"/>
    <x:col min="6" max="6" width="21.85546875" style="257" customWidth="1"/>
    <x:col min="7" max="7" width="15.140625" style="257" customWidth="1"/>
    <x:col min="8" max="8" width="20.85546875" style="257" bestFit="1" customWidth="1"/>
    <x:col min="9" max="9" width="3.85546875" style="257" customWidth="1"/>
    <x:col min="10" max="10" width="27.42578125" style="257" customWidth="1"/>
    <x:col min="11" max="11" width="21.85546875" style="257" customWidth="1"/>
    <x:col min="12" max="12" width="25.140625" style="257" customWidth="1"/>
    <x:col min="13" max="13" width="3.85546875" style="257" customWidth="1"/>
    <x:col min="14" max="14" width="19.7109375" style="257" customWidth="1"/>
    <x:col min="15" max="15" width="25.42578125" style="257" customWidth="1"/>
    <x:col min="16" max="16" width="24.7109375" style="257" customWidth="1"/>
    <x:col min="17" max="17" width="25" style="257" customWidth="1"/>
    <x:col min="18" max="18" width="26.5703125" style="257" customWidth="1"/>
    <x:col min="19" max="19" width="3.85546875" style="257" customWidth="1"/>
    <x:col min="20" max="16384" width="9.140625" style="257"/>
  </x:cols>
  <x:sheetData>
    <x:row r="1" spans="1:19" s="1534" customFormat="1" ht="18">
      <x:c r="A1" s="1816" t="s">
        <x:v>1397</x:v>
      </x:c>
      <x:c r="B1" s="1816"/>
      <x:c r="C1" s="1816"/>
      <x:c r="D1" s="1816"/>
      <x:c r="E1" s="1816"/>
      <x:c r="F1" s="1816"/>
      <x:c r="G1" s="1816"/>
      <x:c r="H1" s="1816"/>
      <x:c r="I1" s="1816"/>
      <x:c r="J1" s="1816"/>
      <x:c r="K1" s="1816"/>
      <x:c r="L1" s="1816"/>
      <x:c r="M1" s="1816"/>
      <x:c r="N1" s="1816"/>
      <x:c r="O1" s="1816"/>
      <x:c r="P1" s="1816"/>
      <x:c r="Q1" s="1816"/>
      <x:c r="R1" s="1816"/>
      <x:c r="S1" s="1816"/>
    </x:row>
    <x:row r="2" spans="1:19" s="240" customFormat="1" ht="15.75">
      <x:c r="A2" s="1817" t="s">
        <x:v>1242</x:v>
      </x:c>
      <x:c r="B2" s="1817"/>
      <x:c r="C2" s="1817"/>
      <x:c r="D2" s="1817"/>
      <x:c r="E2" s="1817"/>
      <x:c r="F2" s="1817"/>
      <x:c r="G2" s="1817"/>
      <x:c r="H2" s="1817"/>
      <x:c r="I2" s="1817"/>
      <x:c r="J2" s="1817"/>
      <x:c r="K2" s="1817"/>
      <x:c r="L2" s="1817"/>
      <x:c r="M2" s="1817"/>
      <x:c r="N2" s="1817"/>
      <x:c r="O2" s="1817"/>
      <x:c r="P2" s="1817"/>
      <x:c r="Q2" s="1817"/>
      <x:c r="R2" s="1817"/>
      <x:c r="S2" s="1817"/>
    </x:row>
    <x:row r="3" spans="1:19" s="240" customFormat="1" ht="15.75">
      <x:c r="A3" s="1817" t="s">
        <x:v>1243</x:v>
      </x:c>
      <x:c r="B3" s="1817"/>
      <x:c r="C3" s="1817"/>
      <x:c r="D3" s="1817"/>
      <x:c r="E3" s="1817"/>
      <x:c r="F3" s="1817"/>
      <x:c r="G3" s="1817"/>
      <x:c r="H3" s="1817"/>
      <x:c r="I3" s="1817"/>
      <x:c r="J3" s="1817"/>
      <x:c r="K3" s="1817"/>
      <x:c r="L3" s="1817"/>
      <x:c r="M3" s="1817"/>
      <x:c r="N3" s="1817"/>
      <x:c r="O3" s="1817"/>
      <x:c r="P3" s="1817"/>
      <x:c r="Q3" s="1817"/>
      <x:c r="R3" s="1817"/>
      <x:c r="S3" s="1817"/>
    </x:row>
    <x:row r="4" spans="1:19" ht="15.75">
      <x:c r="A4" s="241"/>
      <x:c r="B4" s="507"/>
      <x:c r="C4" s="241"/>
      <x:c r="D4" s="240"/>
      <x:c r="E4" s="240"/>
      <x:c r="F4" s="240"/>
      <x:c r="G4" s="240"/>
      <x:c r="H4" s="240"/>
      <x:c r="I4" s="240"/>
      <x:c r="J4" s="240"/>
      <x:c r="K4" s="240"/>
      <x:c r="L4" s="240"/>
      <x:c r="M4" s="240"/>
      <x:c r="N4" s="240"/>
      <x:c r="O4" s="240"/>
      <x:c r="P4" s="240"/>
      <x:c r="Q4" s="240"/>
      <x:c r="R4" s="240"/>
    </x:row>
    <x:row r="5" spans="1:19" ht="15">
      <x:c r="A5" s="240"/>
      <x:c r="B5" s="305"/>
      <x:c r="C5" s="240"/>
      <x:c r="D5" s="240" t="s">
        <x:v>859</x:v>
      </x:c>
      <x:c r="E5" s="1393" t="str">
        <x:f>'1A - ADIT Summary'!E5</x:f>
        <x:v>Actuals for the 12 Months Ended December 31, 2023</x:v>
      </x:c>
      <x:c r="F5" s="242"/>
      <x:c r="G5" s="242"/>
      <x:c r="H5" s="242"/>
      <x:c r="I5" s="240"/>
      <x:c r="J5" s="240"/>
      <x:c r="K5" s="240"/>
      <x:c r="L5" s="240"/>
      <x:c r="M5" s="240"/>
      <x:c r="N5" s="240"/>
      <x:c r="O5" s="240"/>
      <x:c r="P5" s="240"/>
      <x:c r="Q5" s="240"/>
      <x:c r="R5" s="240"/>
    </x:row>
    <x:row r="6" spans="1:19">
      <x:c r="D6" s="303"/>
    </x:row>
    <x:row r="7" spans="1:19" ht="15.75" customHeight="1">
      <x:c r="B7" s="1834" t="s">
        <x:v>1244</x:v>
      </x:c>
      <x:c r="C7" s="1834"/>
      <x:c r="D7" s="1834"/>
      <x:c r="E7" s="1834"/>
      <x:c r="F7" s="1834"/>
      <x:c r="G7" s="1834"/>
      <x:c r="H7" s="1834"/>
      <x:c r="I7" s="1834"/>
      <x:c r="J7" s="1834"/>
      <x:c r="K7" s="1834"/>
      <x:c r="L7" s="1834"/>
      <x:c r="M7" s="1834"/>
      <x:c r="N7" s="1834"/>
      <x:c r="O7" s="1834"/>
      <x:c r="P7" s="1834"/>
      <x:c r="Q7" s="1834"/>
      <x:c r="R7" s="1834"/>
    </x:row>
    <x:row r="8" spans="1:19">
      <x:c r="D8" s="303"/>
    </x:row>
    <x:row r="9" spans="1:19">
      <x:c r="D9" s="303" t="s">
        <x:v>1245</x:v>
      </x:c>
      <x:c r="J9" s="1824"/>
      <x:c r="K9" s="1824"/>
      <x:c r="L9" s="1824"/>
      <x:c r="N9" s="1824"/>
      <x:c r="O9" s="1824"/>
      <x:c r="P9" s="1824"/>
      <x:c r="Q9" s="1824"/>
      <x:c r="R9" s="1824"/>
    </x:row>
    <x:row r="10" spans="1:19">
      <x:c r="D10" s="1818" t="s">
        <x:v>861</x:v>
      </x:c>
      <x:c r="E10" s="1819"/>
      <x:c r="F10" s="1819"/>
      <x:c r="G10" s="1819"/>
      <x:c r="H10" s="1820"/>
      <x:c r="I10" s="307"/>
      <x:c r="J10" s="1821" t="s">
        <x:v>1246</x:v>
      </x:c>
      <x:c r="K10" s="1822"/>
      <x:c r="L10" s="1823"/>
      <x:c r="M10" s="307"/>
      <x:c r="N10" s="1821" t="s">
        <x:v>1247</x:v>
      </x:c>
      <x:c r="O10" s="1822"/>
      <x:c r="P10" s="1822"/>
      <x:c r="Q10" s="1822"/>
      <x:c r="R10" s="1823"/>
      <x:c r="S10" s="307"/>
    </x:row>
    <x:row r="11" spans="1:19">
      <x:c r="D11" s="308" t="s">
        <x:v>164</x:v>
      </x:c>
      <x:c r="E11" s="308" t="s">
        <x:v>165</x:v>
      </x:c>
      <x:c r="F11" s="308" t="s">
        <x:v>1190</x:v>
      </x:c>
      <x:c r="G11" s="308" t="s">
        <x:v>1191</x:v>
      </x:c>
      <x:c r="H11" s="308" t="s">
        <x:v>1192</x:v>
      </x:c>
      <x:c r="I11" s="307"/>
      <x:c r="J11" s="308" t="s">
        <x:v>1193</x:v>
      </x:c>
      <x:c r="K11" s="308" t="s">
        <x:v>1194</x:v>
      </x:c>
      <x:c r="L11" s="308" t="s">
        <x:v>1195</x:v>
      </x:c>
      <x:c r="M11" s="307"/>
      <x:c r="N11" s="308" t="s">
        <x:v>1196</x:v>
      </x:c>
      <x:c r="O11" s="308" t="s">
        <x:v>1197</x:v>
      </x:c>
      <x:c r="P11" s="308" t="s">
        <x:v>1198</x:v>
      </x:c>
      <x:c r="Q11" s="308" t="s">
        <x:v>1199</x:v>
      </x:c>
      <x:c r="R11" s="308" t="s">
        <x:v>1200</x:v>
      </x:c>
      <x:c r="S11" s="307"/>
    </x:row>
    <x:row r="12" spans="1:19" ht="63" customHeight="1">
      <x:c r="B12" s="309" t="s">
        <x:v>1201</x:v>
      </x:c>
      <x:c r="D12" s="310" t="s">
        <x:v>159</x:v>
      </x:c>
      <x:c r="E12" s="310" t="s">
        <x:v>862</x:v>
      </x:c>
      <x:c r="F12" s="310" t="s">
        <x:v>951</x:v>
      </x:c>
      <x:c r="G12" s="310" t="s">
        <x:v>950</x:v>
      </x:c>
      <x:c r="H12" s="310" t="s">
        <x:v>1202</x:v>
      </x:c>
      <x:c r="I12" s="510"/>
      <x:c r="J12" s="310" t="s">
        <x:v>865</x:v>
      </x:c>
      <x:c r="K12" s="310" t="s">
        <x:v>1203</x:v>
      </x:c>
      <x:c r="L12" s="310" t="s">
        <x:v>1204</x:v>
      </x:c>
      <x:c r="M12" s="510"/>
      <x:c r="N12" s="310" t="s">
        <x:v>949</x:v>
      </x:c>
      <x:c r="O12" s="310" t="s">
        <x:v>1205</x:v>
      </x:c>
      <x:c r="P12" s="310" t="s">
        <x:v>1206</x:v>
      </x:c>
      <x:c r="Q12" s="310" t="s">
        <x:v>1207</x:v>
      </x:c>
      <x:c r="R12" s="310" t="s">
        <x:v>1208</x:v>
      </x:c>
      <x:c r="S12" s="510"/>
    </x:row>
    <x:row r="13" spans="1:19">
      <x:c r="E13" s="510"/>
      <x:c r="F13" s="510"/>
      <x:c r="G13" s="510"/>
      <x:c r="H13" s="510"/>
      <x:c r="I13" s="510"/>
      <x:c r="J13" s="510"/>
      <x:c r="K13" s="510"/>
      <x:c r="L13" s="510"/>
      <x:c r="M13" s="510"/>
      <x:c r="N13" s="510"/>
      <x:c r="O13" s="510"/>
      <x:c r="P13" s="510"/>
      <x:c r="Q13" s="510"/>
      <x:c r="R13" s="510"/>
      <x:c r="S13" s="510"/>
    </x:row>
    <x:row r="14" spans="1:19">
      <x:c r="B14" s="306">
        <x:v>1</x:v>
      </x:c>
      <x:c r="D14" s="257" t="s">
        <x:v>1248</x:v>
      </x:c>
      <x:c r="E14" s="510"/>
      <x:c r="F14" s="510"/>
      <x:c r="G14" s="510"/>
      <x:c r="H14" s="510"/>
      <x:c r="I14" s="510"/>
      <x:c r="J14" s="311" t="s">
        <x:v>1840</x:v>
      </x:c>
      <x:c r="K14" s="510"/>
      <x:c r="L14" s="311">
        <x:f>'1E - EDIT Amortization'!$M$88</x:f>
        <x:v>3570954</x:v>
      </x:c>
      <x:c r="M14" s="510"/>
      <x:c r="N14" s="311" t="s">
        <x:v>1840</x:v>
      </x:c>
      <x:c r="O14" s="510"/>
      <x:c r="P14" s="510"/>
      <x:c r="Q14" s="510"/>
      <x:c r="R14" s="311">
        <x:f>'1E - EDIT Amortization'!$M$88</x:f>
        <x:v>3570954</x:v>
      </x:c>
      <x:c r="S14" s="510"/>
    </x:row>
    <x:row r="15" spans="1:19">
      <x:c r="E15" s="510"/>
      <x:c r="F15" s="510"/>
      <x:c r="G15" s="510"/>
      <x:c r="H15" s="510"/>
      <x:c r="I15" s="510"/>
      <x:c r="J15" s="510"/>
      <x:c r="K15" s="510"/>
      <x:c r="L15" s="510"/>
      <x:c r="M15" s="510"/>
      <x:c r="N15" s="1257"/>
      <x:c r="O15" s="510"/>
      <x:c r="P15" s="510"/>
      <x:c r="Q15" s="510"/>
      <x:c r="R15" s="510"/>
      <x:c r="S15" s="510"/>
    </x:row>
    <x:row r="16" spans="1:19">
      <x:c r="B16" s="306">
        <x:f>B14+1</x:f>
        <x:v>2</x:v>
      </x:c>
      <x:c r="D16" s="257" t="s">
        <x:v>1638</x:v>
      </x:c>
      <x:c r="E16" s="1240"/>
      <x:c r="F16" s="1240"/>
      <x:c r="G16" s="1240"/>
      <x:c r="H16" s="1240"/>
      <x:c r="I16" s="1240"/>
      <x:c r="J16" s="311" t="s">
        <x:v>1850</x:v>
      </x:c>
      <x:c r="K16" s="1240"/>
      <x:c r="L16" s="1240"/>
      <x:c r="M16" s="1240"/>
      <x:c r="N16" s="311" t="s">
        <x:v>1868</x:v>
      </x:c>
      <x:c r="O16" s="1240"/>
      <x:c r="P16" s="1240"/>
      <x:c r="Q16" s="1240"/>
      <x:c r="R16" s="1240"/>
      <x:c r="S16" s="1240"/>
    </x:row>
    <x:row r="17" spans="2:19">
      <x:c r="E17" s="1240"/>
      <x:c r="F17" s="1240"/>
      <x:c r="G17" s="1240"/>
      <x:c r="H17" s="1240"/>
      <x:c r="I17" s="1240"/>
      <x:c r="J17" s="1240"/>
      <x:c r="K17" s="1240"/>
      <x:c r="L17" s="1240"/>
      <x:c r="M17" s="1240"/>
      <x:c r="N17" s="1240"/>
      <x:c r="O17" s="1240"/>
      <x:c r="P17" s="1240"/>
      <x:c r="Q17" s="1240"/>
      <x:c r="R17" s="1240"/>
      <x:c r="S17" s="1240"/>
    </x:row>
    <x:row r="18" spans="2:19">
      <x:c r="B18" s="306">
        <x:f>B16+1</x:f>
        <x:v>3</x:v>
      </x:c>
      <x:c r="D18" s="312" t="s">
        <x:v>491</x:v>
      </x:c>
      <x:c r="E18" s="311">
        <x:v>31</x:v>
      </x:c>
      <x:c r="F18" s="1266">
        <x:v>0</x:v>
      </x:c>
      <x:c r="G18" s="1266">
        <x:v>214</x:v>
      </x:c>
      <x:c r="H18" s="313">
        <x:f t="shared" ref="H18:H29" si="0">IF(F18=0,0.5,F18/G18)</x:f>
        <x:v>0.5</x:v>
      </x:c>
      <x:c r="I18" s="314"/>
      <x:c r="J18" s="311">
        <x:f>'1E - EDIT Amortization'!$O$88/12</x:f>
        <x:v>0</x:v>
      </x:c>
      <x:c r="K18" s="315">
        <x:f t="shared" ref="K18:K29" si="1">+J18*H18</x:f>
        <x:v>0</x:v>
      </x:c>
      <x:c r="L18" s="315">
        <x:f>+K18+L14</x:f>
        <x:v>3570954</x:v>
      </x:c>
      <x:c r="M18" s="314"/>
      <x:c r="N18" s="311">
        <x:v>0</x:v>
      </x:c>
      <x:c r="O18" s="315">
        <x:f t="shared" ref="O18:O29" si="2">IF($D$249="True-Up Adjustment",N18-J18,0)</x:f>
        <x:v>0</x:v>
      </x:c>
      <x:c r="P18" s="315">
        <x:f t="shared" ref="P18:P29" si="3">IF($D$249="True-Up Adjustment",IF(AND(J18&gt;=0,N18&gt;=0),IF(O18&gt;=0,K18+O18,N18/J18*K18),IF(AND(J18&lt;0,N18&lt;0),IF(O18&lt;0,K18+O18,N18/J18*K18),0)),0)</x:f>
        <x:v>0</x:v>
      </x:c>
      <x:c r="Q18" s="315">
        <x:f t="shared" ref="Q18:Q29" si="4">IF(AND(J18&gt;=0,N18&lt;0),N18,IF(AND(J18&lt;0,N18&gt;=0),N18,0))</x:f>
        <x:v>0</x:v>
      </x:c>
      <x:c r="R18" s="315">
        <x:f>P18+Q18+R14</x:f>
        <x:v>3570954</x:v>
      </x:c>
      <x:c r="S18" s="314"/>
    </x:row>
    <x:row r="19" spans="2:19">
      <x:c r="B19" s="306">
        <x:f t="shared" ref="B19:B30" si="5">+B18+1</x:f>
        <x:v>4</x:v>
      </x:c>
      <x:c r="D19" s="312" t="s">
        <x:v>492</x:v>
      </x:c>
      <x:c r="E19" s="311">
        <x:v>28</x:v>
      </x:c>
      <x:c r="F19" s="1266">
        <x:v>0</x:v>
      </x:c>
      <x:c r="G19" s="1266">
        <x:v>214</x:v>
      </x:c>
      <x:c r="H19" s="313">
        <x:f t="shared" si="0"/>
        <x:v>0.5</x:v>
      </x:c>
      <x:c r="I19" s="314"/>
      <x:c r="J19" s="311">
        <x:f>'1E - EDIT Amortization'!$O$88/12</x:f>
        <x:v>0</x:v>
      </x:c>
      <x:c r="K19" s="315">
        <x:f t="shared" si="1"/>
        <x:v>0</x:v>
      </x:c>
      <x:c r="L19" s="315">
        <x:f t="shared" ref="L19:L29" si="6">+K19+L18</x:f>
        <x:v>3570954</x:v>
      </x:c>
      <x:c r="M19" s="314"/>
      <x:c r="N19" s="311">
        <x:v>0</x:v>
      </x:c>
      <x:c r="O19" s="315">
        <x:f t="shared" si="2"/>
        <x:v>0</x:v>
      </x:c>
      <x:c r="P19" s="315">
        <x:f t="shared" si="3"/>
        <x:v>0</x:v>
      </x:c>
      <x:c r="Q19" s="315">
        <x:f t="shared" si="4"/>
        <x:v>0</x:v>
      </x:c>
      <x:c r="R19" s="315">
        <x:f t="shared" ref="R19:R29" si="7">R18+P19+Q19</x:f>
        <x:v>3570954</x:v>
      </x:c>
      <x:c r="S19" s="314"/>
    </x:row>
    <x:row r="20" spans="2:19">
      <x:c r="B20" s="306">
        <x:f t="shared" si="5"/>
        <x:v>5</x:v>
      </x:c>
      <x:c r="D20" s="312" t="s">
        <x:v>511</x:v>
      </x:c>
      <x:c r="E20" s="311">
        <x:v>31</x:v>
      </x:c>
      <x:c r="F20" s="1266">
        <x:v>0</x:v>
      </x:c>
      <x:c r="G20" s="1266">
        <x:v>214</x:v>
      </x:c>
      <x:c r="H20" s="313">
        <x:f t="shared" si="0"/>
        <x:v>0.5</x:v>
      </x:c>
      <x:c r="I20" s="314"/>
      <x:c r="J20" s="311">
        <x:f>'1E - EDIT Amortization'!$O$88/12</x:f>
        <x:v>0</x:v>
      </x:c>
      <x:c r="K20" s="315">
        <x:f t="shared" si="1"/>
        <x:v>0</x:v>
      </x:c>
      <x:c r="L20" s="315">
        <x:f t="shared" si="6"/>
        <x:v>3570954</x:v>
      </x:c>
      <x:c r="M20" s="314"/>
      <x:c r="N20" s="311">
        <x:v>0</x:v>
      </x:c>
      <x:c r="O20" s="315">
        <x:f t="shared" si="2"/>
        <x:v>0</x:v>
      </x:c>
      <x:c r="P20" s="315">
        <x:f t="shared" si="3"/>
        <x:v>0</x:v>
      </x:c>
      <x:c r="Q20" s="315">
        <x:f t="shared" si="4"/>
        <x:v>0</x:v>
      </x:c>
      <x:c r="R20" s="315">
        <x:f t="shared" si="7"/>
        <x:v>3570954</x:v>
      </x:c>
      <x:c r="S20" s="314"/>
    </x:row>
    <x:row r="21" spans="2:19">
      <x:c r="B21" s="306">
        <x:f t="shared" si="5"/>
        <x:v>6</x:v>
      </x:c>
      <x:c r="D21" s="312" t="s">
        <x:v>161</x:v>
      </x:c>
      <x:c r="E21" s="311">
        <x:v>30</x:v>
      </x:c>
      <x:c r="F21" s="1266">
        <x:v>0</x:v>
      </x:c>
      <x:c r="G21" s="1266">
        <x:v>214</x:v>
      </x:c>
      <x:c r="H21" s="313">
        <x:f t="shared" si="0"/>
        <x:v>0.5</x:v>
      </x:c>
      <x:c r="I21" s="314"/>
      <x:c r="J21" s="311">
        <x:f>'1E - EDIT Amortization'!$O$88/12</x:f>
        <x:v>0</x:v>
      </x:c>
      <x:c r="K21" s="315">
        <x:f t="shared" si="1"/>
        <x:v>0</x:v>
      </x:c>
      <x:c r="L21" s="315">
        <x:f t="shared" si="6"/>
        <x:v>3570954</x:v>
      </x:c>
      <x:c r="M21" s="314"/>
      <x:c r="N21" s="311">
        <x:v>0</x:v>
      </x:c>
      <x:c r="O21" s="315">
        <x:f t="shared" si="2"/>
        <x:v>0</x:v>
      </x:c>
      <x:c r="P21" s="315">
        <x:f t="shared" si="3"/>
        <x:v>0</x:v>
      </x:c>
      <x:c r="Q21" s="315">
        <x:f t="shared" si="4"/>
        <x:v>0</x:v>
      </x:c>
      <x:c r="R21" s="315">
        <x:f t="shared" si="7"/>
        <x:v>3570954</x:v>
      </x:c>
      <x:c r="S21" s="314"/>
    </x:row>
    <x:row r="22" spans="2:19">
      <x:c r="B22" s="306">
        <x:f t="shared" si="5"/>
        <x:v>7</x:v>
      </x:c>
      <x:c r="D22" s="312" t="s">
        <x:v>162</x:v>
      </x:c>
      <x:c r="E22" s="311">
        <x:v>31</x:v>
      </x:c>
      <x:c r="F22" s="1266">
        <x:v>0</x:v>
      </x:c>
      <x:c r="G22" s="1266">
        <x:v>214</x:v>
      </x:c>
      <x:c r="H22" s="313">
        <x:f t="shared" si="0"/>
        <x:v>0.5</x:v>
      </x:c>
      <x:c r="I22" s="314"/>
      <x:c r="J22" s="311">
        <x:f>'1E - EDIT Amortization'!$O$88/12</x:f>
        <x:v>0</x:v>
      </x:c>
      <x:c r="K22" s="315">
        <x:f t="shared" si="1"/>
        <x:v>0</x:v>
      </x:c>
      <x:c r="L22" s="315">
        <x:f t="shared" si="6"/>
        <x:v>3570954</x:v>
      </x:c>
      <x:c r="M22" s="314"/>
      <x:c r="N22" s="311">
        <x:v>0</x:v>
      </x:c>
      <x:c r="O22" s="315">
        <x:f t="shared" si="2"/>
        <x:v>0</x:v>
      </x:c>
      <x:c r="P22" s="315">
        <x:f t="shared" si="3"/>
        <x:v>0</x:v>
      </x:c>
      <x:c r="Q22" s="315">
        <x:f t="shared" si="4"/>
        <x:v>0</x:v>
      </x:c>
      <x:c r="R22" s="315">
        <x:f t="shared" si="7"/>
        <x:v>3570954</x:v>
      </x:c>
      <x:c r="S22" s="314"/>
    </x:row>
    <x:row r="23" spans="2:19">
      <x:c r="B23" s="306">
        <x:f t="shared" si="5"/>
        <x:v>8</x:v>
      </x:c>
      <x:c r="D23" s="312" t="s">
        <x:v>163</x:v>
      </x:c>
      <x:c r="E23" s="311">
        <x:v>30</x:v>
      </x:c>
      <x:c r="F23" s="1266">
        <x:f t="shared" ref="F23:F28" si="8">F24+E24</x:f>
        <x:v>185</x:v>
      </x:c>
      <x:c r="G23" s="1266">
        <x:v>214</x:v>
      </x:c>
      <x:c r="H23" s="313">
        <x:f t="shared" si="0"/>
        <x:v>0.86448598130841126</x:v>
      </x:c>
      <x:c r="I23" s="314"/>
      <x:c r="J23" s="311">
        <x:f>'1E - EDIT Amortization'!$O$88/12</x:f>
        <x:v>0</x:v>
      </x:c>
      <x:c r="K23" s="315">
        <x:f t="shared" si="1"/>
        <x:v>0</x:v>
      </x:c>
      <x:c r="L23" s="315">
        <x:f t="shared" si="6"/>
        <x:v>3570954</x:v>
      </x:c>
      <x:c r="M23" s="314"/>
      <x:c r="N23" s="311">
        <x:v>0</x:v>
      </x:c>
      <x:c r="O23" s="315">
        <x:f t="shared" si="2"/>
        <x:v>0</x:v>
      </x:c>
      <x:c r="P23" s="315">
        <x:f t="shared" si="3"/>
        <x:v>0</x:v>
      </x:c>
      <x:c r="Q23" s="315">
        <x:f t="shared" si="4"/>
        <x:v>0</x:v>
      </x:c>
      <x:c r="R23" s="315">
        <x:f t="shared" si="7"/>
        <x:v>3570954</x:v>
      </x:c>
      <x:c r="S23" s="314"/>
    </x:row>
    <x:row r="24" spans="2:19">
      <x:c r="B24" s="306">
        <x:f t="shared" si="5"/>
        <x:v>9</x:v>
      </x:c>
      <x:c r="D24" s="312" t="s">
        <x:v>494</x:v>
      </x:c>
      <x:c r="E24" s="311">
        <x:v>31</x:v>
      </x:c>
      <x:c r="F24" s="1266">
        <x:f t="shared" si="8"/>
        <x:v>154</x:v>
      </x:c>
      <x:c r="G24" s="1266">
        <x:v>214</x:v>
      </x:c>
      <x:c r="H24" s="313">
        <x:f t="shared" si="0"/>
        <x:v>0.71962616822429903</x:v>
      </x:c>
      <x:c r="I24" s="314"/>
      <x:c r="J24" s="311">
        <x:f>'1E - EDIT Amortization'!$O$88/12</x:f>
        <x:v>0</x:v>
      </x:c>
      <x:c r="K24" s="315">
        <x:f t="shared" si="1"/>
        <x:v>0</x:v>
      </x:c>
      <x:c r="L24" s="315">
        <x:f t="shared" si="6"/>
        <x:v>3570954</x:v>
      </x:c>
      <x:c r="M24" s="314"/>
      <x:c r="N24" s="311">
        <x:v>0</x:v>
      </x:c>
      <x:c r="O24" s="315">
        <x:f t="shared" si="2"/>
        <x:v>0</x:v>
      </x:c>
      <x:c r="P24" s="315">
        <x:f t="shared" si="3"/>
        <x:v>0</x:v>
      </x:c>
      <x:c r="Q24" s="315">
        <x:f t="shared" si="4"/>
        <x:v>0</x:v>
      </x:c>
      <x:c r="R24" s="315">
        <x:f t="shared" si="7"/>
        <x:v>3570954</x:v>
      </x:c>
      <x:c r="S24" s="314"/>
    </x:row>
    <x:row r="25" spans="2:19">
      <x:c r="B25" s="306">
        <x:f t="shared" si="5"/>
        <x:v>10</x:v>
      </x:c>
      <x:c r="D25" s="312" t="s">
        <x:v>512</x:v>
      </x:c>
      <x:c r="E25" s="311">
        <x:v>31</x:v>
      </x:c>
      <x:c r="F25" s="1266">
        <x:f t="shared" si="8"/>
        <x:v>123</x:v>
      </x:c>
      <x:c r="G25" s="1266">
        <x:v>214</x:v>
      </x:c>
      <x:c r="H25" s="313">
        <x:f t="shared" si="0"/>
        <x:v>0.57476635514018692</x:v>
      </x:c>
      <x:c r="I25" s="314"/>
      <x:c r="J25" s="311">
        <x:f>'1E - EDIT Amortization'!$O$88/12</x:f>
        <x:v>0</x:v>
      </x:c>
      <x:c r="K25" s="315">
        <x:f t="shared" si="1"/>
        <x:v>0</x:v>
      </x:c>
      <x:c r="L25" s="315">
        <x:f t="shared" si="6"/>
        <x:v>3570954</x:v>
      </x:c>
      <x:c r="M25" s="314"/>
      <x:c r="N25" s="311">
        <x:v>0</x:v>
      </x:c>
      <x:c r="O25" s="315">
        <x:f t="shared" si="2"/>
        <x:v>0</x:v>
      </x:c>
      <x:c r="P25" s="315">
        <x:f t="shared" si="3"/>
        <x:v>0</x:v>
      </x:c>
      <x:c r="Q25" s="315">
        <x:f t="shared" si="4"/>
        <x:v>0</x:v>
      </x:c>
      <x:c r="R25" s="315">
        <x:f t="shared" si="7"/>
        <x:v>3570954</x:v>
      </x:c>
      <x:c r="S25" s="314"/>
    </x:row>
    <x:row r="26" spans="2:19">
      <x:c r="B26" s="306">
        <x:f t="shared" si="5"/>
        <x:v>11</x:v>
      </x:c>
      <x:c r="D26" s="312" t="s">
        <x:v>496</x:v>
      </x:c>
      <x:c r="E26" s="311">
        <x:v>30</x:v>
      </x:c>
      <x:c r="F26" s="1266">
        <x:f t="shared" si="8"/>
        <x:v>93</x:v>
      </x:c>
      <x:c r="G26" s="1266">
        <x:v>214</x:v>
      </x:c>
      <x:c r="H26" s="313">
        <x:f t="shared" si="0"/>
        <x:v>0.43457943925233644</x:v>
      </x:c>
      <x:c r="I26" s="314"/>
      <x:c r="J26" s="311">
        <x:f>'1E - EDIT Amortization'!$O$88/12</x:f>
        <x:v>0</x:v>
      </x:c>
      <x:c r="K26" s="315">
        <x:f>+J26*H26</x:f>
        <x:v>0</x:v>
      </x:c>
      <x:c r="L26" s="315">
        <x:f t="shared" si="6"/>
        <x:v>3570954</x:v>
      </x:c>
      <x:c r="M26" s="314"/>
      <x:c r="N26" s="311">
        <x:v>0</x:v>
      </x:c>
      <x:c r="O26" s="315">
        <x:f t="shared" si="2"/>
        <x:v>0</x:v>
      </x:c>
      <x:c r="P26" s="315">
        <x:f t="shared" si="3"/>
        <x:v>0</x:v>
      </x:c>
      <x:c r="Q26" s="315">
        <x:f t="shared" si="4"/>
        <x:v>0</x:v>
      </x:c>
      <x:c r="R26" s="315">
        <x:f t="shared" si="7"/>
        <x:v>3570954</x:v>
      </x:c>
      <x:c r="S26" s="314"/>
    </x:row>
    <x:row r="27" spans="2:19">
      <x:c r="B27" s="306">
        <x:f t="shared" si="5"/>
        <x:v>12</x:v>
      </x:c>
      <x:c r="D27" s="312" t="s">
        <x:v>497</x:v>
      </x:c>
      <x:c r="E27" s="311">
        <x:v>31</x:v>
      </x:c>
      <x:c r="F27" s="1266">
        <x:f t="shared" si="8"/>
        <x:v>62</x:v>
      </x:c>
      <x:c r="G27" s="1266">
        <x:v>214</x:v>
      </x:c>
      <x:c r="H27" s="313">
        <x:f t="shared" si="0"/>
        <x:v>0.28971962616822428</x:v>
      </x:c>
      <x:c r="I27" s="314"/>
      <x:c r="J27" s="311">
        <x:f>'1E - EDIT Amortization'!$O$88/12</x:f>
        <x:v>0</x:v>
      </x:c>
      <x:c r="K27" s="315">
        <x:f t="shared" si="1"/>
        <x:v>0</x:v>
      </x:c>
      <x:c r="L27" s="315">
        <x:f t="shared" si="6"/>
        <x:v>3570954</x:v>
      </x:c>
      <x:c r="M27" s="314"/>
      <x:c r="N27" s="311">
        <x:v>0</x:v>
      </x:c>
      <x:c r="O27" s="315">
        <x:f t="shared" si="2"/>
        <x:v>0</x:v>
      </x:c>
      <x:c r="P27" s="315">
        <x:f t="shared" si="3"/>
        <x:v>0</x:v>
      </x:c>
      <x:c r="Q27" s="315">
        <x:f t="shared" si="4"/>
        <x:v>0</x:v>
      </x:c>
      <x:c r="R27" s="315">
        <x:f t="shared" si="7"/>
        <x:v>3570954</x:v>
      </x:c>
      <x:c r="S27" s="314"/>
    </x:row>
    <x:row r="28" spans="2:19">
      <x:c r="B28" s="306">
        <x:f t="shared" si="5"/>
        <x:v>13</x:v>
      </x:c>
      <x:c r="D28" s="312" t="s">
        <x:v>498</x:v>
      </x:c>
      <x:c r="E28" s="311">
        <x:v>30</x:v>
      </x:c>
      <x:c r="F28" s="1266">
        <x:f t="shared" si="8"/>
        <x:v>32</x:v>
      </x:c>
      <x:c r="G28" s="1266">
        <x:v>214</x:v>
      </x:c>
      <x:c r="H28" s="313">
        <x:f t="shared" si="0"/>
        <x:v>0.14953271028037382</x:v>
      </x:c>
      <x:c r="I28" s="314"/>
      <x:c r="J28" s="311">
        <x:f>'1E - EDIT Amortization'!$O$88/12</x:f>
        <x:v>0</x:v>
      </x:c>
      <x:c r="K28" s="315">
        <x:f t="shared" si="1"/>
        <x:v>0</x:v>
      </x:c>
      <x:c r="L28" s="315">
        <x:f t="shared" si="6"/>
        <x:v>3570954</x:v>
      </x:c>
      <x:c r="M28" s="314"/>
      <x:c r="N28" s="311">
        <x:v>0</x:v>
      </x:c>
      <x:c r="O28" s="315">
        <x:f t="shared" si="2"/>
        <x:v>0</x:v>
      </x:c>
      <x:c r="P28" s="315">
        <x:f t="shared" si="3"/>
        <x:v>0</x:v>
      </x:c>
      <x:c r="Q28" s="315">
        <x:f t="shared" si="4"/>
        <x:v>0</x:v>
      </x:c>
      <x:c r="R28" s="315">
        <x:f t="shared" si="7"/>
        <x:v>3570954</x:v>
      </x:c>
      <x:c r="S28" s="314"/>
    </x:row>
    <x:row r="29" spans="2:19">
      <x:c r="B29" s="306">
        <x:f t="shared" si="5"/>
        <x:v>14</x:v>
      </x:c>
      <x:c r="D29" s="316" t="s">
        <x:v>708</x:v>
      </x:c>
      <x:c r="E29" s="311">
        <x:v>31</x:v>
      </x:c>
      <x:c r="F29" s="1266">
        <x:v>1</x:v>
      </x:c>
      <x:c r="G29" s="1266">
        <x:v>214</x:v>
      </x:c>
      <x:c r="H29" s="313">
        <x:f t="shared" si="0"/>
        <x:v>4.6728971962616819E-3</x:v>
      </x:c>
      <x:c r="I29" s="314"/>
      <x:c r="J29" s="311">
        <x:f>'1E - EDIT Amortization'!$O$88/12</x:f>
        <x:v>0</x:v>
      </x:c>
      <x:c r="K29" s="315">
        <x:f t="shared" si="1"/>
        <x:v>0</x:v>
      </x:c>
      <x:c r="L29" s="315">
        <x:f t="shared" si="6"/>
        <x:v>3570954</x:v>
      </x:c>
      <x:c r="M29" s="314"/>
      <x:c r="N29" s="311">
        <x:v>0</x:v>
      </x:c>
      <x:c r="O29" s="315">
        <x:f t="shared" si="2"/>
        <x:v>0</x:v>
      </x:c>
      <x:c r="P29" s="315">
        <x:f t="shared" si="3"/>
        <x:v>0</x:v>
      </x:c>
      <x:c r="Q29" s="315">
        <x:f t="shared" si="4"/>
        <x:v>0</x:v>
      </x:c>
      <x:c r="R29" s="315">
        <x:f t="shared" si="7"/>
        <x:v>3570954</x:v>
      </x:c>
      <x:c r="S29" s="314"/>
    </x:row>
    <x:row r="30" spans="2:19">
      <x:c r="B30" s="306">
        <x:f t="shared" si="5"/>
        <x:v>15</x:v>
      </x:c>
      <x:c r="D30" s="317" t="str">
        <x:f>"Total (Sum of Lines "&amp;B18&amp;" - "&amp;B29&amp;")"</x:f>
        <x:v>Total (Sum of Lines 3 - 14)</x:v>
      </x:c>
      <x:c r="E30" s="318">
        <x:f>SUM(E18:E29)</x:f>
        <x:v>365</x:v>
      </x:c>
      <x:c r="F30" s="319"/>
      <x:c r="G30" s="319"/>
      <x:c r="H30" s="320"/>
      <x:c r="I30" s="321"/>
      <x:c r="J30" s="318">
        <x:f>SUM(J18:J29)</x:f>
        <x:v>0</x:v>
      </x:c>
      <x:c r="K30" s="318">
        <x:f>SUM(K18:K29)</x:f>
        <x:v>0</x:v>
      </x:c>
      <x:c r="L30" s="322"/>
      <x:c r="M30" s="321"/>
      <x:c r="N30" s="318">
        <x:f>SUM(N18:N29)</x:f>
        <x:v>0</x:v>
      </x:c>
      <x:c r="O30" s="318">
        <x:f>SUM(O18:O29)</x:f>
        <x:v>0</x:v>
      </x:c>
      <x:c r="P30" s="318">
        <x:f>SUM(P18:P29)</x:f>
        <x:v>0</x:v>
      </x:c>
      <x:c r="Q30" s="318">
        <x:f>SUM(Q18:Q29)</x:f>
        <x:v>0</x:v>
      </x:c>
      <x:c r="R30" s="322"/>
      <x:c r="S30" s="321"/>
    </x:row>
    <x:row r="31" spans="2:19">
      <x:c r="D31" s="323"/>
      <x:c r="E31" s="323"/>
      <x:c r="F31" s="323"/>
      <x:c r="G31" s="323"/>
      <x:c r="H31" s="324"/>
      <x:c r="I31" s="324"/>
      <x:c r="K31" s="325"/>
      <x:c r="L31" s="324"/>
      <x:c r="M31" s="324"/>
      <x:c r="O31" s="325"/>
      <x:c r="P31" s="325"/>
      <x:c r="Q31" s="325"/>
      <x:c r="R31" s="324"/>
      <x:c r="S31" s="324"/>
    </x:row>
    <x:row r="32" spans="2:19">
      <x:c r="B32" s="306">
        <x:f>B30+1</x:f>
        <x:v>16</x:v>
      </x:c>
      <x:c r="D32" s="257" t="s">
        <x:v>1249</x:v>
      </x:c>
      <x:c r="I32" s="324"/>
      <x:c r="J32" s="311" t="str">
        <x:f>$J$14</x:f>
        <x:v>12/31/2022 (Actuals)</x:v>
      </x:c>
      <x:c r="L32" s="311">
        <x:f>'1E - EDIT Amortization'!M70+'1E - EDIT Amortization'!M79</x:f>
        <x:v>0</x:v>
      </x:c>
      <x:c r="M32" s="326"/>
      <x:c r="N32" s="311" t="str">
        <x:f>$N$14</x:f>
        <x:v>12/31/2022 (Actuals)</x:v>
      </x:c>
      <x:c r="R32" s="311">
        <x:f>'1E - EDIT Amortization'!M70+'1E - EDIT Amortization'!M79</x:f>
        <x:v>0</x:v>
      </x:c>
    </x:row>
    <x:row r="33" spans="2:19">
      <x:c r="B33" s="306">
        <x:f>B32+1</x:f>
        <x:v>17</x:v>
      </x:c>
      <x:c r="D33" s="257" t="s">
        <x:v>1250</x:v>
      </x:c>
      <x:c r="I33" s="324"/>
      <x:c r="J33" s="327" t="s">
        <x:v>605</x:v>
      </x:c>
      <x:c r="L33" s="328">
        <x:v>0</x:v>
      </x:c>
      <x:c r="M33" s="329"/>
      <x:c r="N33" s="327"/>
      <x:c r="R33" s="328">
        <x:v>0</x:v>
      </x:c>
    </x:row>
    <x:row r="34" spans="2:19">
      <x:c r="B34" s="306">
        <x:f>B33+1</x:f>
        <x:v>18</x:v>
      </x:c>
      <x:c r="D34" s="257" t="s">
        <x:v>1251</x:v>
      </x:c>
      <x:c r="I34" s="324"/>
      <x:c r="J34" s="317" t="str">
        <x:f>"(Col. "&amp;L11&amp;", Line "&amp;B32&amp;" + Line "&amp;B33&amp;")"</x:f>
        <x:v>(Col. (H), Line 16 + Line 17)</x:v>
      </x:c>
      <x:c r="L34" s="330">
        <x:f>L32+L33</x:f>
        <x:v>0</x:v>
      </x:c>
      <x:c r="M34" s="324"/>
      <x:c r="N34" s="317" t="str">
        <x:f>"(Col. "&amp;R11&amp;", Line "&amp;B32&amp;" + Line "&amp;B33&amp;")"</x:f>
        <x:v>(Col. (M), Line 16 + Line 17)</x:v>
      </x:c>
      <x:c r="R34" s="330">
        <x:f>R32+R33</x:f>
        <x:v>0</x:v>
      </x:c>
    </x:row>
    <x:row r="35" spans="2:19">
      <x:c r="I35" s="324"/>
      <x:c r="L35" s="330"/>
      <x:c r="M35" s="324"/>
      <x:c r="R35" s="330"/>
    </x:row>
    <x:row r="36" spans="2:19">
      <x:c r="B36" s="306">
        <x:f>B34+1</x:f>
        <x:v>19</x:v>
      </x:c>
      <x:c r="D36" s="257" t="s">
        <x:v>1252</x:v>
      </x:c>
      <x:c r="I36" s="324"/>
      <x:c r="J36" s="311" t="str">
        <x:f>$J$16</x:f>
        <x:v>12/31/2023 (Projected)</x:v>
      </x:c>
      <x:c r="L36" s="311">
        <x:f>'1E - EDIT Amortization'!Q70+'1E - EDIT Amortization'!Q79</x:f>
        <x:v>0</x:v>
      </x:c>
      <x:c r="M36" s="326"/>
      <x:c r="N36" s="311" t="str">
        <x:f>$N$16</x:f>
        <x:v>12/31/2023 (Actuals)</x:v>
      </x:c>
      <x:c r="R36" s="311">
        <x:v>0</x:v>
      </x:c>
    </x:row>
    <x:row r="37" spans="2:19">
      <x:c r="B37" s="306">
        <x:f>B36+1</x:f>
        <x:v>20</x:v>
      </x:c>
      <x:c r="D37" s="257" t="s">
        <x:v>1253</x:v>
      </x:c>
      <x:c r="I37" s="324"/>
      <x:c r="J37" s="327" t="s">
        <x:v>605</x:v>
      </x:c>
      <x:c r="L37" s="328">
        <x:v>0</x:v>
      </x:c>
      <x:c r="M37" s="324"/>
      <x:c r="N37" s="327"/>
      <x:c r="R37" s="328">
        <x:v>0</x:v>
      </x:c>
    </x:row>
    <x:row r="38" spans="2:19">
      <x:c r="B38" s="306">
        <x:f>B37+1</x:f>
        <x:v>21</x:v>
      </x:c>
      <x:c r="D38" s="257" t="s">
        <x:v>1254</x:v>
      </x:c>
      <x:c r="G38" s="317"/>
      <x:c r="I38" s="324"/>
      <x:c r="J38" s="317" t="str">
        <x:f>"(Col. "&amp;L11&amp;", Line "&amp;B36&amp;" + Line "&amp;B37&amp;")"</x:f>
        <x:v>(Col. (H), Line 19 + Line 20)</x:v>
      </x:c>
      <x:c r="L38" s="330">
        <x:f>L36+L37</x:f>
        <x:v>0</x:v>
      </x:c>
      <x:c r="M38" s="324"/>
      <x:c r="N38" s="317" t="str">
        <x:f>"(Col. "&amp;R11&amp;", Line "&amp;B36&amp;" + Line "&amp;B37&amp;")"</x:f>
        <x:v>(Col. (M), Line 19 + Line 20)</x:v>
      </x:c>
      <x:c r="R38" s="330">
        <x:f>R36+R37</x:f>
        <x:v>0</x:v>
      </x:c>
    </x:row>
    <x:row r="39" spans="2:19">
      <x:c r="I39" s="324"/>
      <x:c r="L39" s="330"/>
      <x:c r="M39" s="324"/>
      <x:c r="R39" s="330"/>
    </x:row>
    <x:row r="40" spans="2:19">
      <x:c r="B40" s="306">
        <x:f>B38+1</x:f>
        <x:v>22</x:v>
      </x:c>
      <x:c r="D40" s="257" t="s">
        <x:v>946</x:v>
      </x:c>
      <x:c r="I40" s="324"/>
      <x:c r="J40" s="317" t="str">
        <x:f>"([Col. "&amp;L11&amp;", Line "&amp;B34&amp;" + Line "&amp;B38&amp;"] /2)"</x:f>
        <x:v>([Col. (H), Line 18 + Line 21] /2)</x:v>
      </x:c>
      <x:c r="L40" s="315">
        <x:f>(L34+L38)/2</x:f>
        <x:v>0</x:v>
      </x:c>
      <x:c r="M40" s="324"/>
      <x:c r="N40" s="317" t="str">
        <x:f>"([Col. "&amp;R11&amp;", Line "&amp;B34&amp;" + Line "&amp;B38&amp;"] /2)"</x:f>
        <x:v>([Col. (M), Line 18 + Line 21] /2)</x:v>
      </x:c>
      <x:c r="R40" s="315">
        <x:f>(R34+R38)/2</x:f>
        <x:v>0</x:v>
      </x:c>
    </x:row>
    <x:row r="41" spans="2:19">
      <x:c r="B41" s="306">
        <x:f>B40+1</x:f>
        <x:v>23</x:v>
      </x:c>
      <x:c r="D41" s="409" t="s">
        <x:v>1255</x:v>
      </x:c>
      <x:c r="E41" s="323"/>
      <x:c r="F41" s="323"/>
      <x:c r="G41" s="323"/>
      <x:c r="H41" s="324"/>
      <x:c r="I41" s="324"/>
      <x:c r="J41" s="317" t="str">
        <x:f>"(Col. "&amp;L11&amp;", Line "&amp;B29&amp;" )"</x:f>
        <x:v>(Col. (H), Line 14 )</x:v>
      </x:c>
      <x:c r="K41" s="325"/>
      <x:c r="L41" s="315">
        <x:f>L29</x:f>
        <x:v>3570954</x:v>
      </x:c>
      <x:c r="M41" s="324"/>
      <x:c r="N41" s="317" t="str">
        <x:f>"(Col. "&amp;R11&amp;", Line "&amp;B29&amp;" )"</x:f>
        <x:v>(Col. (M), Line 14 )</x:v>
      </x:c>
      <x:c r="R41" s="315">
        <x:f>R29</x:f>
        <x:v>3570954</x:v>
      </x:c>
    </x:row>
    <x:row r="42" spans="2:19" ht="13.5" thickBot="1">
      <x:c r="B42" s="306">
        <x:f>B41+1</x:f>
        <x:v>24</x:v>
      </x:c>
      <x:c r="D42" s="331" t="s">
        <x:v>1256</x:v>
      </x:c>
      <x:c r="E42" s="323"/>
      <x:c r="F42" s="323"/>
      <x:c r="G42" s="323"/>
      <x:c r="H42" s="324"/>
      <x:c r="I42" s="324"/>
      <x:c r="J42" s="317" t="str">
        <x:f>"(Col. "&amp;L11&amp;", Line "&amp;B40&amp;" + Line "&amp;B41&amp;")"</x:f>
        <x:v>(Col. (H), Line 22 + Line 23)</x:v>
      </x:c>
      <x:c r="K42" s="325"/>
      <x:c r="L42" s="332">
        <x:f>L40+L41</x:f>
        <x:v>3570954</x:v>
      </x:c>
      <x:c r="M42" s="324"/>
      <x:c r="N42" s="317" t="str">
        <x:f>"(Col. "&amp;R11&amp;", Line "&amp;B40&amp;" + Line "&amp;B41&amp;")"</x:f>
        <x:v>(Col. (M), Line 22 + Line 23)</x:v>
      </x:c>
      <x:c r="R42" s="332">
        <x:f>R40+R41</x:f>
        <x:v>3570954</x:v>
      </x:c>
    </x:row>
    <x:row r="43" spans="2:19">
      <x:c r="I43" s="324"/>
      <x:c r="L43" s="315"/>
      <x:c r="M43" s="324"/>
      <x:c r="R43" s="315"/>
      <x:c r="S43" s="324"/>
    </x:row>
    <x:row r="44" spans="2:19">
      <x:c r="D44" s="303" t="s">
        <x:v>1257</x:v>
      </x:c>
      <x:c r="J44" s="333"/>
      <x:c r="K44" s="334"/>
      <x:c r="L44" s="334"/>
      <x:c r="N44" s="334"/>
      <x:c r="O44" s="334"/>
      <x:c r="P44" s="334"/>
      <x:c r="Q44" s="334"/>
      <x:c r="R44" s="334"/>
    </x:row>
    <x:row r="45" spans="2:19">
      <x:c r="D45" s="1818" t="s">
        <x:v>861</x:v>
      </x:c>
      <x:c r="E45" s="1819"/>
      <x:c r="F45" s="1819"/>
      <x:c r="G45" s="1819"/>
      <x:c r="H45" s="1820"/>
      <x:c r="I45" s="307"/>
      <x:c r="J45" s="1821" t="s">
        <x:v>1246</x:v>
      </x:c>
      <x:c r="K45" s="1822"/>
      <x:c r="L45" s="1823"/>
      <x:c r="M45" s="307"/>
      <x:c r="N45" s="1821" t="s">
        <x:v>1247</x:v>
      </x:c>
      <x:c r="O45" s="1822"/>
      <x:c r="P45" s="1822"/>
      <x:c r="Q45" s="1822"/>
      <x:c r="R45" s="1823"/>
      <x:c r="S45" s="307"/>
    </x:row>
    <x:row r="46" spans="2:19">
      <x:c r="D46" s="308" t="s">
        <x:v>164</x:v>
      </x:c>
      <x:c r="E46" s="308" t="s">
        <x:v>165</x:v>
      </x:c>
      <x:c r="F46" s="308" t="s">
        <x:v>1190</x:v>
      </x:c>
      <x:c r="G46" s="308" t="s">
        <x:v>1191</x:v>
      </x:c>
      <x:c r="H46" s="308" t="s">
        <x:v>1192</x:v>
      </x:c>
      <x:c r="I46" s="307"/>
      <x:c r="J46" s="308" t="s">
        <x:v>1193</x:v>
      </x:c>
      <x:c r="K46" s="308" t="s">
        <x:v>1194</x:v>
      </x:c>
      <x:c r="L46" s="308" t="s">
        <x:v>1195</x:v>
      </x:c>
      <x:c r="M46" s="307"/>
      <x:c r="N46" s="308" t="s">
        <x:v>1196</x:v>
      </x:c>
      <x:c r="O46" s="308" t="s">
        <x:v>1197</x:v>
      </x:c>
      <x:c r="P46" s="308" t="s">
        <x:v>1198</x:v>
      </x:c>
      <x:c r="Q46" s="308" t="s">
        <x:v>1199</x:v>
      </x:c>
      <x:c r="R46" s="308" t="s">
        <x:v>1200</x:v>
      </x:c>
      <x:c r="S46" s="307"/>
    </x:row>
    <x:row r="47" spans="2:19" ht="51">
      <x:c r="B47" s="309" t="s">
        <x:v>1201</x:v>
      </x:c>
      <x:c r="D47" s="310" t="s">
        <x:v>159</x:v>
      </x:c>
      <x:c r="E47" s="310" t="s">
        <x:v>862</x:v>
      </x:c>
      <x:c r="F47" s="310" t="s">
        <x:v>863</x:v>
      </x:c>
      <x:c r="G47" s="310" t="s">
        <x:v>864</x:v>
      </x:c>
      <x:c r="H47" s="310" t="s">
        <x:v>1202</x:v>
      </x:c>
      <x:c r="I47" s="510"/>
      <x:c r="J47" s="310" t="s">
        <x:v>865</x:v>
      </x:c>
      <x:c r="K47" s="310" t="s">
        <x:v>1203</x:v>
      </x:c>
      <x:c r="L47" s="310" t="s">
        <x:v>1204</x:v>
      </x:c>
      <x:c r="M47" s="510"/>
      <x:c r="N47" s="310" t="s">
        <x:v>949</x:v>
      </x:c>
      <x:c r="O47" s="310" t="s">
        <x:v>1205</x:v>
      </x:c>
      <x:c r="P47" s="310" t="s">
        <x:v>1206</x:v>
      </x:c>
      <x:c r="Q47" s="310" t="s">
        <x:v>1207</x:v>
      </x:c>
      <x:c r="R47" s="310" t="s">
        <x:v>1208</x:v>
      </x:c>
      <x:c r="S47" s="510"/>
    </x:row>
    <x:row r="48" spans="2:19">
      <x:c r="E48" s="510"/>
      <x:c r="F48" s="510"/>
      <x:c r="G48" s="510"/>
      <x:c r="H48" s="510"/>
      <x:c r="I48" s="510"/>
      <x:c r="J48" s="510"/>
      <x:c r="K48" s="510"/>
      <x:c r="L48" s="510"/>
      <x:c r="M48" s="510"/>
      <x:c r="N48" s="510"/>
      <x:c r="O48" s="510"/>
      <x:c r="P48" s="510"/>
      <x:c r="Q48" s="510"/>
      <x:c r="R48" s="510"/>
      <x:c r="S48" s="510"/>
    </x:row>
    <x:row r="49" spans="2:19">
      <x:c r="B49" s="306">
        <x:f>B42+1</x:f>
        <x:v>25</x:v>
      </x:c>
      <x:c r="D49" s="257" t="s">
        <x:v>1248</x:v>
      </x:c>
      <x:c r="E49" s="510"/>
      <x:c r="F49" s="510"/>
      <x:c r="G49" s="510"/>
      <x:c r="H49" s="510"/>
      <x:c r="I49" s="510"/>
      <x:c r="J49" s="311" t="str">
        <x:f>$J$14</x:f>
        <x:v>12/31/2022 (Actuals)</x:v>
      </x:c>
      <x:c r="K49" s="510"/>
      <x:c r="L49" s="311">
        <x:f>'1E - EDIT Amortization'!$M$90</x:f>
        <x:v>-47706941.7005274</x:v>
      </x:c>
      <x:c r="M49" s="510"/>
      <x:c r="N49" s="311" t="str">
        <x:f>$N$14</x:f>
        <x:v>12/31/2022 (Actuals)</x:v>
      </x:c>
      <x:c r="O49" s="510"/>
      <x:c r="P49" s="510"/>
      <x:c r="Q49" s="510"/>
      <x:c r="R49" s="311">
        <x:f>'1E - EDIT Amortization'!$M$90</x:f>
        <x:v>-47706941.7005274</x:v>
      </x:c>
      <x:c r="S49" s="510"/>
    </x:row>
    <x:row r="50" spans="2:19">
      <x:c r="E50" s="510"/>
      <x:c r="F50" s="510"/>
      <x:c r="G50" s="510"/>
      <x:c r="H50" s="510"/>
      <x:c r="I50" s="510"/>
      <x:c r="J50" s="1257"/>
      <x:c r="K50" s="510"/>
      <x:c r="L50" s="510"/>
      <x:c r="M50" s="510"/>
      <x:c r="N50" s="1257"/>
      <x:c r="O50" s="510"/>
      <x:c r="P50" s="510"/>
      <x:c r="Q50" s="510"/>
      <x:c r="R50" s="510"/>
      <x:c r="S50" s="510"/>
    </x:row>
    <x:row r="51" spans="2:19">
      <x:c r="B51" s="306">
        <x:f>B49+1</x:f>
        <x:v>26</x:v>
      </x:c>
      <x:c r="D51" s="257" t="s">
        <x:v>1638</x:v>
      </x:c>
      <x:c r="E51" s="1240"/>
      <x:c r="F51" s="1240"/>
      <x:c r="G51" s="1240"/>
      <x:c r="H51" s="1240"/>
      <x:c r="I51" s="1240"/>
      <x:c r="J51" s="311" t="str">
        <x:f>$J$16</x:f>
        <x:v>12/31/2023 (Projected)</x:v>
      </x:c>
      <x:c r="K51" s="1240"/>
      <x:c r="L51" s="1240"/>
      <x:c r="M51" s="1240"/>
      <x:c r="N51" s="311" t="str">
        <x:f>$N$16</x:f>
        <x:v>12/31/2023 (Actuals)</x:v>
      </x:c>
      <x:c r="O51" s="1240"/>
      <x:c r="P51" s="1240"/>
      <x:c r="Q51" s="1240"/>
      <x:c r="R51" s="1240"/>
      <x:c r="S51" s="1240"/>
    </x:row>
    <x:row r="52" spans="2:19">
      <x:c r="E52" s="1240"/>
      <x:c r="F52" s="1240"/>
      <x:c r="G52" s="1240"/>
      <x:c r="H52" s="1240"/>
      <x:c r="I52" s="1240"/>
      <x:c r="J52" s="1240"/>
      <x:c r="K52" s="1240"/>
      <x:c r="L52" s="1240"/>
      <x:c r="M52" s="1240"/>
      <x:c r="N52" s="1240"/>
      <x:c r="O52" s="1240"/>
      <x:c r="P52" s="1240"/>
      <x:c r="Q52" s="1240"/>
      <x:c r="R52" s="1240"/>
      <x:c r="S52" s="1240"/>
    </x:row>
    <x:row r="53" spans="2:19">
      <x:c r="B53" s="306">
        <x:f>B51+1</x:f>
        <x:v>27</x:v>
      </x:c>
      <x:c r="D53" s="312" t="s">
        <x:v>491</x:v>
      </x:c>
      <x:c r="E53" s="1267">
        <x:v>31</x:v>
      </x:c>
      <x:c r="F53" s="1266">
        <x:v>0</x:v>
      </x:c>
      <x:c r="G53" s="1266">
        <x:v>214</x:v>
      </x:c>
      <x:c r="H53" s="313">
        <x:f t="shared" ref="H53:H64" si="9">IF(F53=0,0.5,F53/G53)</x:f>
        <x:v>0.5</x:v>
      </x:c>
      <x:c r="I53" s="314"/>
      <x:c r="J53" s="311">
        <x:v>81818.333333333328</x:v>
      </x:c>
      <x:c r="K53" s="315">
        <x:f t="shared" ref="K53:K64" si="10">+J53*H53</x:f>
        <x:v>40909.166666666664</x:v>
      </x:c>
      <x:c r="L53" s="315">
        <x:f>+K53+L49</x:f>
        <x:v>-47666032.533860736</x:v>
      </x:c>
      <x:c r="M53" s="314"/>
      <x:c r="N53" s="311">
        <x:f>'1E - EDIT Amortization'!$O$90/12</x:f>
        <x:v>114556.41666666667</x:v>
      </x:c>
      <x:c r="O53" s="315">
        <x:f t="shared" ref="O53:O64" si="11">IF($D$249="True-Up Adjustment",N53-J53,0)</x:f>
        <x:v>32738.083333333343</x:v>
      </x:c>
      <x:c r="P53" s="315">
        <x:f t="shared" ref="P53:P64" si="12">IF($D$249="True-Up Adjustment",IF(AND(J53&gt;=0,N53&gt;=0),IF(O53&gt;=0,K53+O53,N53/J53*K53),IF(AND(J53&lt;0,N53&lt;0),IF(O53&lt;0,K53+O53,N53/J53*K53),0)),0)</x:f>
        <x:v>73647.25</x:v>
      </x:c>
      <x:c r="Q53" s="315">
        <x:f t="shared" ref="Q53:Q64" si="13">IF(AND(J53&gt;=0,N53&lt;0),N53,IF(AND(J53&lt;0,N53&gt;=0),N53,0))</x:f>
        <x:v>0</x:v>
      </x:c>
      <x:c r="R53" s="315">
        <x:f>R49+P53+Q53</x:f>
        <x:v>-47633294.4505274</x:v>
      </x:c>
      <x:c r="S53" s="314"/>
    </x:row>
    <x:row r="54" spans="2:19">
      <x:c r="B54" s="306">
        <x:f t="shared" ref="B54:B65" si="14">+B53+1</x:f>
        <x:v>28</x:v>
      </x:c>
      <x:c r="D54" s="312" t="s">
        <x:v>492</x:v>
      </x:c>
      <x:c r="E54" s="1267">
        <x:v>28</x:v>
      </x:c>
      <x:c r="F54" s="1266">
        <x:v>0</x:v>
      </x:c>
      <x:c r="G54" s="1266">
        <x:v>214</x:v>
      </x:c>
      <x:c r="H54" s="313">
        <x:f t="shared" si="9"/>
        <x:v>0.5</x:v>
      </x:c>
      <x:c r="I54" s="314"/>
      <x:c r="J54" s="311">
        <x:v>81818.333333333328</x:v>
      </x:c>
      <x:c r="K54" s="315">
        <x:f t="shared" si="10"/>
        <x:v>40909.166666666664</x:v>
      </x:c>
      <x:c r="L54" s="315">
        <x:f t="shared" ref="L54:L64" si="15">+K54+L53</x:f>
        <x:v>-47625123.367194071</x:v>
      </x:c>
      <x:c r="M54" s="314"/>
      <x:c r="N54" s="311">
        <x:f>'1E - EDIT Amortization'!$O$90/12</x:f>
        <x:v>114556.41666666667</x:v>
      </x:c>
      <x:c r="O54" s="315">
        <x:f t="shared" si="11"/>
        <x:v>32738.083333333343</x:v>
      </x:c>
      <x:c r="P54" s="315">
        <x:f t="shared" si="12"/>
        <x:v>73647.25</x:v>
      </x:c>
      <x:c r="Q54" s="315">
        <x:f t="shared" si="13"/>
        <x:v>0</x:v>
      </x:c>
      <x:c r="R54" s="315">
        <x:f t="shared" ref="R54:R64" si="16">R53+P54+Q54</x:f>
        <x:v>-47559647.2005274</x:v>
      </x:c>
      <x:c r="S54" s="314"/>
    </x:row>
    <x:row r="55" spans="2:19">
      <x:c r="B55" s="306">
        <x:f t="shared" si="14"/>
        <x:v>29</x:v>
      </x:c>
      <x:c r="D55" s="312" t="s">
        <x:v>511</x:v>
      </x:c>
      <x:c r="E55" s="1267">
        <x:v>31</x:v>
      </x:c>
      <x:c r="F55" s="1266">
        <x:v>0</x:v>
      </x:c>
      <x:c r="G55" s="1266">
        <x:v>214</x:v>
      </x:c>
      <x:c r="H55" s="313">
        <x:f t="shared" si="9"/>
        <x:v>0.5</x:v>
      </x:c>
      <x:c r="I55" s="314"/>
      <x:c r="J55" s="311">
        <x:v>81818.333333333328</x:v>
      </x:c>
      <x:c r="K55" s="315">
        <x:f t="shared" si="10"/>
        <x:v>40909.166666666664</x:v>
      </x:c>
      <x:c r="L55" s="315">
        <x:f t="shared" si="15"/>
        <x:v>-47584214.200527407</x:v>
      </x:c>
      <x:c r="M55" s="314"/>
      <x:c r="N55" s="311">
        <x:f>'1E - EDIT Amortization'!$O$90/12</x:f>
        <x:v>114556.41666666667</x:v>
      </x:c>
      <x:c r="O55" s="315">
        <x:f t="shared" si="11"/>
        <x:v>32738.083333333343</x:v>
      </x:c>
      <x:c r="P55" s="315">
        <x:f t="shared" si="12"/>
        <x:v>73647.25</x:v>
      </x:c>
      <x:c r="Q55" s="315">
        <x:f t="shared" si="13"/>
        <x:v>0</x:v>
      </x:c>
      <x:c r="R55" s="315">
        <x:f t="shared" si="16"/>
        <x:v>-47485999.9505274</x:v>
      </x:c>
      <x:c r="S55" s="314"/>
    </x:row>
    <x:row r="56" spans="2:19">
      <x:c r="B56" s="306">
        <x:f t="shared" si="14"/>
        <x:v>30</x:v>
      </x:c>
      <x:c r="D56" s="312" t="s">
        <x:v>161</x:v>
      </x:c>
      <x:c r="E56" s="1267">
        <x:v>30</x:v>
      </x:c>
      <x:c r="F56" s="1266">
        <x:v>0</x:v>
      </x:c>
      <x:c r="G56" s="1266">
        <x:v>214</x:v>
      </x:c>
      <x:c r="H56" s="313">
        <x:f t="shared" si="9"/>
        <x:v>0.5</x:v>
      </x:c>
      <x:c r="I56" s="314"/>
      <x:c r="J56" s="311">
        <x:v>81818.333333333328</x:v>
      </x:c>
      <x:c r="K56" s="315">
        <x:f t="shared" si="10"/>
        <x:v>40909.166666666664</x:v>
      </x:c>
      <x:c r="L56" s="315">
        <x:f t="shared" si="15"/>
        <x:v>-47543305.033860743</x:v>
      </x:c>
      <x:c r="M56" s="314"/>
      <x:c r="N56" s="311">
        <x:f>'1E - EDIT Amortization'!$O$90/12</x:f>
        <x:v>114556.41666666667</x:v>
      </x:c>
      <x:c r="O56" s="315">
        <x:f t="shared" si="11"/>
        <x:v>32738.083333333343</x:v>
      </x:c>
      <x:c r="P56" s="315">
        <x:f t="shared" si="12"/>
        <x:v>73647.25</x:v>
      </x:c>
      <x:c r="Q56" s="315">
        <x:f t="shared" si="13"/>
        <x:v>0</x:v>
      </x:c>
      <x:c r="R56" s="315">
        <x:f t="shared" si="16"/>
        <x:v>-47412352.7005274</x:v>
      </x:c>
      <x:c r="S56" s="314"/>
    </x:row>
    <x:row r="57" spans="2:19">
      <x:c r="B57" s="306">
        <x:f t="shared" si="14"/>
        <x:v>31</x:v>
      </x:c>
      <x:c r="D57" s="312" t="s">
        <x:v>162</x:v>
      </x:c>
      <x:c r="E57" s="1267">
        <x:v>31</x:v>
      </x:c>
      <x:c r="F57" s="1266">
        <x:v>0</x:v>
      </x:c>
      <x:c r="G57" s="1266">
        <x:v>214</x:v>
      </x:c>
      <x:c r="H57" s="313">
        <x:f t="shared" si="9"/>
        <x:v>0.5</x:v>
      </x:c>
      <x:c r="I57" s="314"/>
      <x:c r="J57" s="311">
        <x:v>81818.333333333328</x:v>
      </x:c>
      <x:c r="K57" s="315">
        <x:f t="shared" si="10"/>
        <x:v>40909.166666666664</x:v>
      </x:c>
      <x:c r="L57" s="315">
        <x:f t="shared" si="15"/>
        <x:v>-47502395.867194079</x:v>
      </x:c>
      <x:c r="M57" s="314"/>
      <x:c r="N57" s="311">
        <x:f>'1E - EDIT Amortization'!$O$90/12</x:f>
        <x:v>114556.41666666667</x:v>
      </x:c>
      <x:c r="O57" s="315">
        <x:f t="shared" si="11"/>
        <x:v>32738.083333333343</x:v>
      </x:c>
      <x:c r="P57" s="315">
        <x:f t="shared" si="12"/>
        <x:v>73647.25</x:v>
      </x:c>
      <x:c r="Q57" s="315">
        <x:f t="shared" si="13"/>
        <x:v>0</x:v>
      </x:c>
      <x:c r="R57" s="315">
        <x:f t="shared" si="16"/>
        <x:v>-47338705.4505274</x:v>
      </x:c>
      <x:c r="S57" s="314"/>
    </x:row>
    <x:row r="58" spans="2:19">
      <x:c r="B58" s="306">
        <x:f t="shared" si="14"/>
        <x:v>32</x:v>
      </x:c>
      <x:c r="D58" s="312" t="s">
        <x:v>163</x:v>
      </x:c>
      <x:c r="E58" s="1267">
        <x:v>30</x:v>
      </x:c>
      <x:c r="F58" s="1266">
        <x:f t="shared" ref="F58:F63" si="17">F59+E59</x:f>
        <x:v>185</x:v>
      </x:c>
      <x:c r="G58" s="1266">
        <x:v>214</x:v>
      </x:c>
      <x:c r="H58" s="313">
        <x:f t="shared" si="9"/>
        <x:v>0.86448598130841126</x:v>
      </x:c>
      <x:c r="I58" s="314"/>
      <x:c r="J58" s="311">
        <x:v>81818.333333333328</x:v>
      </x:c>
      <x:c r="K58" s="315">
        <x:f t="shared" si="10"/>
        <x:v>70730.80218068535</x:v>
      </x:c>
      <x:c r="L58" s="315">
        <x:f t="shared" si="15"/>
        <x:v>-47431665.065013394</x:v>
      </x:c>
      <x:c r="M58" s="314"/>
      <x:c r="N58" s="311">
        <x:f>'1E - EDIT Amortization'!$O$90/12</x:f>
        <x:v>114556.41666666667</x:v>
      </x:c>
      <x:c r="O58" s="315">
        <x:f t="shared" si="11"/>
        <x:v>32738.083333333343</x:v>
      </x:c>
      <x:c r="P58" s="315">
        <x:f t="shared" si="12"/>
        <x:v>103468.88551401869</x:v>
      </x:c>
      <x:c r="Q58" s="315">
        <x:f t="shared" si="13"/>
        <x:v>0</x:v>
      </x:c>
      <x:c r="R58" s="315">
        <x:f t="shared" si="16"/>
        <x:v>-47235236.565013379</x:v>
      </x:c>
      <x:c r="S58" s="314"/>
    </x:row>
    <x:row r="59" spans="2:19">
      <x:c r="B59" s="306">
        <x:f t="shared" si="14"/>
        <x:v>33</x:v>
      </x:c>
      <x:c r="D59" s="312" t="s">
        <x:v>494</x:v>
      </x:c>
      <x:c r="E59" s="1267">
        <x:v>31</x:v>
      </x:c>
      <x:c r="F59" s="1266">
        <x:f t="shared" si="17"/>
        <x:v>154</x:v>
      </x:c>
      <x:c r="G59" s="1266">
        <x:v>214</x:v>
      </x:c>
      <x:c r="H59" s="313">
        <x:f t="shared" si="9"/>
        <x:v>0.71962616822429903</x:v>
      </x:c>
      <x:c r="I59" s="314"/>
      <x:c r="J59" s="311">
        <x:v>81818.333333333328</x:v>
      </x:c>
      <x:c r="K59" s="315">
        <x:f t="shared" si="10"/>
        <x:v>58878.613707165103</x:v>
      </x:c>
      <x:c r="L59" s="315">
        <x:f t="shared" si="15"/>
        <x:v>-47372786.451306231</x:v>
      </x:c>
      <x:c r="M59" s="314"/>
      <x:c r="N59" s="311">
        <x:f>'1E - EDIT Amortization'!$O$90/12</x:f>
        <x:v>114556.41666666667</x:v>
      </x:c>
      <x:c r="O59" s="315">
        <x:f t="shared" si="11"/>
        <x:v>32738.083333333343</x:v>
      </x:c>
      <x:c r="P59" s="315">
        <x:f t="shared" si="12"/>
        <x:v>91616.697040498446</x:v>
      </x:c>
      <x:c r="Q59" s="315">
        <x:f t="shared" si="13"/>
        <x:v>0</x:v>
      </x:c>
      <x:c r="R59" s="315">
        <x:f t="shared" si="16"/>
        <x:v>-47143619.867972881</x:v>
      </x:c>
      <x:c r="S59" s="314"/>
    </x:row>
    <x:row r="60" spans="2:19">
      <x:c r="B60" s="306">
        <x:f t="shared" si="14"/>
        <x:v>34</x:v>
      </x:c>
      <x:c r="D60" s="312" t="s">
        <x:v>512</x:v>
      </x:c>
      <x:c r="E60" s="1267">
        <x:v>31</x:v>
      </x:c>
      <x:c r="F60" s="1266">
        <x:f t="shared" si="17"/>
        <x:v>123</x:v>
      </x:c>
      <x:c r="G60" s="1266">
        <x:v>214</x:v>
      </x:c>
      <x:c r="H60" s="313">
        <x:f t="shared" si="9"/>
        <x:v>0.57476635514018692</x:v>
      </x:c>
      <x:c r="I60" s="314"/>
      <x:c r="J60" s="311">
        <x:v>81818.333333333328</x:v>
      </x:c>
      <x:c r="K60" s="315">
        <x:f t="shared" si="10"/>
        <x:v>47026.425233644855</x:v>
      </x:c>
      <x:c r="L60" s="315">
        <x:f t="shared" si="15"/>
        <x:v>-47325760.026072584</x:v>
      </x:c>
      <x:c r="M60" s="314"/>
      <x:c r="N60" s="311">
        <x:f>'1E - EDIT Amortization'!$O$90/12</x:f>
        <x:v>114556.41666666667</x:v>
      </x:c>
      <x:c r="O60" s="315">
        <x:f t="shared" si="11"/>
        <x:v>32738.083333333343</x:v>
      </x:c>
      <x:c r="P60" s="315">
        <x:f t="shared" si="12"/>
        <x:v>79764.508566978198</x:v>
      </x:c>
      <x:c r="Q60" s="315">
        <x:f t="shared" si="13"/>
        <x:v>0</x:v>
      </x:c>
      <x:c r="R60" s="315">
        <x:f t="shared" si="16"/>
        <x:v>-47063855.359405905</x:v>
      </x:c>
      <x:c r="S60" s="314"/>
    </x:row>
    <x:row r="61" spans="2:19">
      <x:c r="B61" s="306">
        <x:f t="shared" si="14"/>
        <x:v>35</x:v>
      </x:c>
      <x:c r="D61" s="312" t="s">
        <x:v>496</x:v>
      </x:c>
      <x:c r="E61" s="1267">
        <x:v>30</x:v>
      </x:c>
      <x:c r="F61" s="1266">
        <x:f t="shared" si="17"/>
        <x:v>93</x:v>
      </x:c>
      <x:c r="G61" s="1266">
        <x:v>214</x:v>
      </x:c>
      <x:c r="H61" s="313">
        <x:f t="shared" si="9"/>
        <x:v>0.43457943925233644</x:v>
      </x:c>
      <x:c r="I61" s="314"/>
      <x:c r="J61" s="311">
        <x:v>81818.333333333328</x:v>
      </x:c>
      <x:c r="K61" s="315">
        <x:f t="shared" si="10"/>
        <x:v>35556.565420560742</x:v>
      </x:c>
      <x:c r="L61" s="315">
        <x:f t="shared" si="15"/>
        <x:v>-47290203.460652024</x:v>
      </x:c>
      <x:c r="M61" s="314"/>
      <x:c r="N61" s="311">
        <x:f>'1E - EDIT Amortization'!$O$90/12</x:f>
        <x:v>114556.41666666667</x:v>
      </x:c>
      <x:c r="O61" s="315">
        <x:f t="shared" si="11"/>
        <x:v>32738.083333333343</x:v>
      </x:c>
      <x:c r="P61" s="315">
        <x:f t="shared" si="12"/>
        <x:v>68294.648753894086</x:v>
      </x:c>
      <x:c r="Q61" s="315">
        <x:f t="shared" si="13"/>
        <x:v>0</x:v>
      </x:c>
      <x:c r="R61" s="315">
        <x:f t="shared" si="16"/>
        <x:v>-46995560.710652009</x:v>
      </x:c>
      <x:c r="S61" s="314"/>
    </x:row>
    <x:row r="62" spans="2:19">
      <x:c r="B62" s="306">
        <x:f t="shared" si="14"/>
        <x:v>36</x:v>
      </x:c>
      <x:c r="D62" s="312" t="s">
        <x:v>497</x:v>
      </x:c>
      <x:c r="E62" s="1267">
        <x:v>31</x:v>
      </x:c>
      <x:c r="F62" s="1266">
        <x:f t="shared" si="17"/>
        <x:v>62</x:v>
      </x:c>
      <x:c r="G62" s="1266">
        <x:v>214</x:v>
      </x:c>
      <x:c r="H62" s="313">
        <x:f t="shared" si="9"/>
        <x:v>0.28971962616822428</x:v>
      </x:c>
      <x:c r="I62" s="314"/>
      <x:c r="J62" s="311">
        <x:v>81818.333333333328</x:v>
      </x:c>
      <x:c r="K62" s="315">
        <x:f t="shared" si="10"/>
        <x:v>23704.376947040495</x:v>
      </x:c>
      <x:c r="L62" s="315">
        <x:f t="shared" si="15"/>
        <x:v>-47266499.083704986</x:v>
      </x:c>
      <x:c r="M62" s="314"/>
      <x:c r="N62" s="311">
        <x:f>'1E - EDIT Amortization'!$O$90/12</x:f>
        <x:v>114556.41666666667</x:v>
      </x:c>
      <x:c r="O62" s="315">
        <x:f t="shared" si="11"/>
        <x:v>32738.083333333343</x:v>
      </x:c>
      <x:c r="P62" s="315">
        <x:f t="shared" si="12"/>
        <x:v>56442.460280373838</x:v>
      </x:c>
      <x:c r="Q62" s="315">
        <x:f t="shared" si="13"/>
        <x:v>0</x:v>
      </x:c>
      <x:c r="R62" s="315">
        <x:f t="shared" si="16"/>
        <x:v>-46939118.250371635</x:v>
      </x:c>
      <x:c r="S62" s="314"/>
    </x:row>
    <x:row r="63" spans="2:19">
      <x:c r="B63" s="306">
        <x:f t="shared" si="14"/>
        <x:v>37</x:v>
      </x:c>
      <x:c r="D63" s="312" t="s">
        <x:v>498</x:v>
      </x:c>
      <x:c r="E63" s="1267">
        <x:v>30</x:v>
      </x:c>
      <x:c r="F63" s="1266">
        <x:f t="shared" si="17"/>
        <x:v>32</x:v>
      </x:c>
      <x:c r="G63" s="1266">
        <x:v>214</x:v>
      </x:c>
      <x:c r="H63" s="313">
        <x:f t="shared" si="9"/>
        <x:v>0.14953271028037382</x:v>
      </x:c>
      <x:c r="I63" s="314"/>
      <x:c r="J63" s="311">
        <x:v>81818.333333333328</x:v>
      </x:c>
      <x:c r="K63" s="315">
        <x:f t="shared" si="10"/>
        <x:v>12234.517133956384</x:v>
      </x:c>
      <x:c r="L63" s="315">
        <x:f t="shared" si="15"/>
        <x:v>-47254264.566571027</x:v>
      </x:c>
      <x:c r="M63" s="314"/>
      <x:c r="N63" s="311">
        <x:f>'1E - EDIT Amortization'!$O$90/12</x:f>
        <x:v>114556.41666666667</x:v>
      </x:c>
      <x:c r="O63" s="315">
        <x:f t="shared" si="11"/>
        <x:v>32738.083333333343</x:v>
      </x:c>
      <x:c r="P63" s="315">
        <x:f t="shared" si="12"/>
        <x:v>44972.600467289725</x:v>
      </x:c>
      <x:c r="Q63" s="315">
        <x:f t="shared" si="13"/>
        <x:v>0</x:v>
      </x:c>
      <x:c r="R63" s="315">
        <x:f t="shared" si="16"/>
        <x:v>-46894145.649904348</x:v>
      </x:c>
      <x:c r="S63" s="314"/>
    </x:row>
    <x:row r="64" spans="2:19">
      <x:c r="B64" s="306">
        <x:f t="shared" si="14"/>
        <x:v>38</x:v>
      </x:c>
      <x:c r="D64" s="316" t="s">
        <x:v>708</x:v>
      </x:c>
      <x:c r="E64" s="1267">
        <x:v>31</x:v>
      </x:c>
      <x:c r="F64" s="1266">
        <x:v>1</x:v>
      </x:c>
      <x:c r="G64" s="1266">
        <x:v>214</x:v>
      </x:c>
      <x:c r="H64" s="313">
        <x:f t="shared" si="9"/>
        <x:v>4.6728971962616819E-3</x:v>
      </x:c>
      <x:c r="I64" s="314"/>
      <x:c r="J64" s="328">
        <x:v>81818.333333333328</x:v>
      </x:c>
      <x:c r="K64" s="315">
        <x:f t="shared" si="10"/>
        <x:v>382.328660436137</x:v>
      </x:c>
      <x:c r="L64" s="315">
        <x:f t="shared" si="15"/>
        <x:v>-47253882.237910591</x:v>
      </x:c>
      <x:c r="M64" s="314"/>
      <x:c r="N64" s="328">
        <x:f>'1E - EDIT Amortization'!$O$90/12</x:f>
        <x:v>114556.41666666667</x:v>
      </x:c>
      <x:c r="O64" s="315">
        <x:f t="shared" si="11"/>
        <x:v>32738.083333333343</x:v>
      </x:c>
      <x:c r="P64" s="315">
        <x:f t="shared" si="12"/>
        <x:v>33120.411993769478</x:v>
      </x:c>
      <x:c r="Q64" s="315">
        <x:f t="shared" si="13"/>
        <x:v>0</x:v>
      </x:c>
      <x:c r="R64" s="315">
        <x:f t="shared" si="16"/>
        <x:v>-46861025.237910576</x:v>
      </x:c>
      <x:c r="S64" s="314"/>
    </x:row>
    <x:row r="65" spans="2:19">
      <x:c r="B65" s="306">
        <x:f t="shared" si="14"/>
        <x:v>39</x:v>
      </x:c>
      <x:c r="D65" s="317" t="str">
        <x:f>"Total (Sum of Lines "&amp;B53&amp;" - "&amp;B64&amp;")"</x:f>
        <x:v>Total (Sum of Lines 27 - 38)</x:v>
      </x:c>
      <x:c r="E65" s="318">
        <x:f>SUM(E53:E64)</x:f>
        <x:v>365</x:v>
      </x:c>
      <x:c r="F65" s="319"/>
      <x:c r="G65" s="319"/>
      <x:c r="H65" s="320"/>
      <x:c r="I65" s="321"/>
      <x:c r="J65" s="318">
        <x:v>919426.00000000012</x:v>
      </x:c>
      <x:c r="K65" s="318">
        <x:f>SUM(K53:K64)</x:f>
        <x:v>453059.46261682239</x:v>
      </x:c>
      <x:c r="L65" s="318"/>
      <x:c r="M65" s="321"/>
      <x:c r="N65" s="318">
        <x:f>SUM(N53:N64)</x:f>
        <x:v>1374677</x:v>
      </x:c>
      <x:c r="O65" s="318">
        <x:f>SUM(O53:O64)</x:f>
        <x:v>392857.00000000023</x:v>
      </x:c>
      <x:c r="P65" s="318">
        <x:f>SUM(P53:P64)</x:f>
        <x:v>845916.46261682245</x:v>
      </x:c>
      <x:c r="Q65" s="318">
        <x:f>SUM(Q53:Q64)</x:f>
        <x:v>0</x:v>
      </x:c>
      <x:c r="R65" s="322"/>
      <x:c r="S65" s="321"/>
    </x:row>
    <x:row r="66" spans="2:19">
      <x:c r="D66" s="323"/>
      <x:c r="E66" s="323"/>
      <x:c r="F66" s="323"/>
      <x:c r="G66" s="323"/>
      <x:c r="H66" s="324"/>
      <x:c r="I66" s="324"/>
      <x:c r="K66" s="325"/>
      <x:c r="L66" s="324"/>
      <x:c r="M66" s="324"/>
      <x:c r="N66" s="335"/>
      <x:c r="O66" s="325"/>
      <x:c r="P66" s="325"/>
      <x:c r="Q66" s="325"/>
      <x:c r="R66" s="324"/>
      <x:c r="S66" s="324"/>
    </x:row>
    <x:row r="67" spans="2:19" ht="15" customHeight="1">
      <x:c r="B67" s="306">
        <x:f>B65+1</x:f>
        <x:v>40</x:v>
      </x:c>
      <x:c r="D67" s="257" t="s">
        <x:v>1249</x:v>
      </x:c>
      <x:c r="I67" s="324"/>
      <x:c r="J67" s="311" t="str">
        <x:f>$J$14</x:f>
        <x:v>12/31/2022 (Actuals)</x:v>
      </x:c>
      <x:c r="L67" s="311">
        <x:f>'1E - EDIT Amortization'!M72+'1E - EDIT Amortization'!M81</x:f>
        <x:v>0</x:v>
      </x:c>
      <x:c r="M67" s="326"/>
      <x:c r="N67" s="311" t="str">
        <x:f>$N$14</x:f>
        <x:v>12/31/2022 (Actuals)</x:v>
      </x:c>
      <x:c r="R67" s="311">
        <x:f>'1E - EDIT Amortization'!M72+'1E - EDIT Amortization'!M81</x:f>
        <x:v>0</x:v>
      </x:c>
    </x:row>
    <x:row r="68" spans="2:19">
      <x:c r="B68" s="306">
        <x:f>B67+1</x:f>
        <x:v>41</x:v>
      </x:c>
      <x:c r="D68" s="257" t="s">
        <x:v>1250</x:v>
      </x:c>
      <x:c r="I68" s="324"/>
      <x:c r="J68" s="327" t="s">
        <x:v>605</x:v>
      </x:c>
      <x:c r="L68" s="328">
        <x:v>0</x:v>
      </x:c>
      <x:c r="M68" s="329"/>
      <x:c r="N68" s="327"/>
      <x:c r="R68" s="328">
        <x:v>0</x:v>
      </x:c>
    </x:row>
    <x:row r="69" spans="2:19">
      <x:c r="B69" s="306">
        <x:f>B68+1</x:f>
        <x:v>42</x:v>
      </x:c>
      <x:c r="D69" s="257" t="s">
        <x:v>1251</x:v>
      </x:c>
      <x:c r="I69" s="324"/>
      <x:c r="J69" s="317" t="str">
        <x:f>"(Col. "&amp;L46&amp;", Line "&amp;B67&amp;" + Line "&amp;B68&amp;")"</x:f>
        <x:v>(Col. (H), Line 40 + Line 41)</x:v>
      </x:c>
      <x:c r="L69" s="330">
        <x:f>L67+L68</x:f>
        <x:v>0</x:v>
      </x:c>
      <x:c r="M69" s="324"/>
      <x:c r="N69" s="317" t="str">
        <x:f>"(Col. "&amp;R46&amp;", Line "&amp;B67&amp;" + Line "&amp;B68&amp;")"</x:f>
        <x:v>(Col. (M), Line 40 + Line 41)</x:v>
      </x:c>
      <x:c r="R69" s="330">
        <x:f>R67+R68</x:f>
        <x:v>0</x:v>
      </x:c>
    </x:row>
    <x:row r="70" spans="2:19">
      <x:c r="I70" s="324"/>
      <x:c r="L70" s="330"/>
      <x:c r="M70" s="324"/>
      <x:c r="R70" s="330"/>
    </x:row>
    <x:row r="71" spans="2:19">
      <x:c r="B71" s="306">
        <x:f>B69+1</x:f>
        <x:v>43</x:v>
      </x:c>
      <x:c r="D71" s="257" t="s">
        <x:v>1252</x:v>
      </x:c>
      <x:c r="I71" s="324"/>
      <x:c r="J71" s="311" t="str">
        <x:f>$J$16</x:f>
        <x:v>12/31/2023 (Projected)</x:v>
      </x:c>
      <x:c r="L71" s="311">
        <x:f>'1E - EDIT Amortization'!Q72+'1E - EDIT Amortization'!Q81</x:f>
        <x:v>0</x:v>
      </x:c>
      <x:c r="M71" s="326"/>
      <x:c r="N71" s="311" t="str">
        <x:f>$N$16</x:f>
        <x:v>12/31/2023 (Actuals)</x:v>
      </x:c>
      <x:c r="R71" s="311">
        <x:f>'1E - EDIT Amortization'!Q72+'1E - EDIT Amortization'!Q81</x:f>
        <x:v>0</x:v>
      </x:c>
    </x:row>
    <x:row r="72" spans="2:19">
      <x:c r="B72" s="306">
        <x:f>B71+1</x:f>
        <x:v>44</x:v>
      </x:c>
      <x:c r="D72" s="257" t="s">
        <x:v>1253</x:v>
      </x:c>
      <x:c r="I72" s="324"/>
      <x:c r="J72" s="327" t="s">
        <x:v>605</x:v>
      </x:c>
      <x:c r="L72" s="328">
        <x:v>0</x:v>
      </x:c>
      <x:c r="M72" s="324"/>
      <x:c r="N72" s="327"/>
      <x:c r="R72" s="328">
        <x:v>0</x:v>
      </x:c>
    </x:row>
    <x:row r="73" spans="2:19">
      <x:c r="B73" s="306">
        <x:f>B72+1</x:f>
        <x:v>45</x:v>
      </x:c>
      <x:c r="D73" s="257" t="s">
        <x:v>1254</x:v>
      </x:c>
      <x:c r="I73" s="324"/>
      <x:c r="J73" s="317" t="str">
        <x:f>"(Col. "&amp;L46&amp;", Line "&amp;B71&amp;" + Line "&amp;B72&amp;")"</x:f>
        <x:v>(Col. (H), Line 43 + Line 44)</x:v>
      </x:c>
      <x:c r="L73" s="330">
        <x:f>L71+L72</x:f>
        <x:v>0</x:v>
      </x:c>
      <x:c r="M73" s="324"/>
      <x:c r="N73" s="317" t="str">
        <x:f>"(Col. "&amp;R46&amp;", Line "&amp;B71&amp;" + Line "&amp;B72&amp;")"</x:f>
        <x:v>(Col. (M), Line 43 + Line 44)</x:v>
      </x:c>
      <x:c r="R73" s="330">
        <x:f>R71+R72</x:f>
        <x:v>0</x:v>
      </x:c>
    </x:row>
    <x:row r="74" spans="2:19">
      <x:c r="I74" s="324"/>
      <x:c r="L74" s="330"/>
      <x:c r="M74" s="324"/>
      <x:c r="R74" s="330"/>
    </x:row>
    <x:row r="75" spans="2:19">
      <x:c r="B75" s="306">
        <x:f>B73+1</x:f>
        <x:v>46</x:v>
      </x:c>
      <x:c r="D75" s="257" t="s">
        <x:v>946</x:v>
      </x:c>
      <x:c r="I75" s="324"/>
      <x:c r="J75" s="317" t="str">
        <x:f>"([Col. "&amp;L46&amp;", Line "&amp;B69&amp;" + Line "&amp;B73&amp;"] /2)"</x:f>
        <x:v>([Col. (H), Line 42 + Line 45] /2)</x:v>
      </x:c>
      <x:c r="L75" s="315">
        <x:f>(L69+L73)/2</x:f>
        <x:v>0</x:v>
      </x:c>
      <x:c r="M75" s="324"/>
      <x:c r="N75" s="317" t="str">
        <x:f>"([Col. "&amp;R46&amp;", Line "&amp;B69&amp;" + Line "&amp;B73&amp;"] /2)"</x:f>
        <x:v>([Col. (M), Line 42 + Line 45] /2)</x:v>
      </x:c>
      <x:c r="R75" s="315">
        <x:f>(R69+R73)/2</x:f>
        <x:v>0</x:v>
      </x:c>
    </x:row>
    <x:row r="76" spans="2:19">
      <x:c r="B76" s="306">
        <x:f>B75+1</x:f>
        <x:v>47</x:v>
      </x:c>
      <x:c r="D76" s="409" t="s">
        <x:v>1255</x:v>
      </x:c>
      <x:c r="E76" s="323"/>
      <x:c r="F76" s="323"/>
      <x:c r="G76" s="323"/>
      <x:c r="H76" s="324"/>
      <x:c r="I76" s="324"/>
      <x:c r="J76" s="317" t="str">
        <x:f>"(Col. "&amp;L46&amp;", Line "&amp;B64&amp;" )"</x:f>
        <x:v>(Col. (H), Line 38 )</x:v>
      </x:c>
      <x:c r="K76" s="325"/>
      <x:c r="L76" s="315">
        <x:f>L64</x:f>
        <x:v>-47253882.237910591</x:v>
      </x:c>
      <x:c r="M76" s="324"/>
      <x:c r="N76" s="317" t="str">
        <x:f>"(Col. "&amp;R46&amp;", Line "&amp;B64&amp;" )"</x:f>
        <x:v>(Col. (M), Line 38 )</x:v>
      </x:c>
      <x:c r="R76" s="315">
        <x:f>R64</x:f>
        <x:v>-46861025.237910576</x:v>
      </x:c>
    </x:row>
    <x:row r="77" spans="2:19" ht="13.5" thickBot="1">
      <x:c r="B77" s="306">
        <x:f>B76+1</x:f>
        <x:v>48</x:v>
      </x:c>
      <x:c r="D77" s="331" t="s">
        <x:v>1258</x:v>
      </x:c>
      <x:c r="E77" s="323"/>
      <x:c r="F77" s="323"/>
      <x:c r="G77" s="323"/>
      <x:c r="H77" s="324"/>
      <x:c r="I77" s="324"/>
      <x:c r="J77" s="317" t="str">
        <x:f>"(Col. "&amp;L46&amp;", Line "&amp;B75&amp;" + Line "&amp;B76&amp;")"</x:f>
        <x:v>(Col. (H), Line 46 + Line 47)</x:v>
      </x:c>
      <x:c r="K77" s="325"/>
      <x:c r="L77" s="332">
        <x:f>L75+L76</x:f>
        <x:v>-47253882.237910591</x:v>
      </x:c>
      <x:c r="M77" s="324"/>
      <x:c r="N77" s="317" t="str">
        <x:f>"(Col. "&amp;R46&amp;", Line "&amp;B75&amp;" + Line "&amp;B76&amp;")"</x:f>
        <x:v>(Col. (M), Line 46 + Line 47)</x:v>
      </x:c>
      <x:c r="R77" s="332">
        <x:f>R75+R76</x:f>
        <x:v>-46861025.237910576</x:v>
      </x:c>
    </x:row>
    <x:row r="78" spans="2:19">
      <x:c r="D78" s="303"/>
    </x:row>
    <x:row r="79" spans="2:19">
      <x:c r="D79" s="303" t="s">
        <x:v>1259</x:v>
      </x:c>
      <x:c r="J79" s="1824"/>
      <x:c r="K79" s="1824"/>
      <x:c r="L79" s="1824"/>
      <x:c r="N79" s="1824"/>
      <x:c r="O79" s="1824"/>
      <x:c r="P79" s="1824"/>
      <x:c r="Q79" s="1824"/>
      <x:c r="R79" s="1824"/>
    </x:row>
    <x:row r="80" spans="2:19">
      <x:c r="D80" s="1818" t="s">
        <x:v>861</x:v>
      </x:c>
      <x:c r="E80" s="1819"/>
      <x:c r="F80" s="1819"/>
      <x:c r="G80" s="1819"/>
      <x:c r="H80" s="1820"/>
      <x:c r="I80" s="307"/>
      <x:c r="J80" s="1821" t="s">
        <x:v>1246</x:v>
      </x:c>
      <x:c r="K80" s="1822"/>
      <x:c r="L80" s="1823"/>
      <x:c r="M80" s="307"/>
      <x:c r="N80" s="1821" t="s">
        <x:v>1247</x:v>
      </x:c>
      <x:c r="O80" s="1822"/>
      <x:c r="P80" s="1822"/>
      <x:c r="Q80" s="1822"/>
      <x:c r="R80" s="1823"/>
      <x:c r="S80" s="307"/>
    </x:row>
    <x:row r="81" spans="2:19">
      <x:c r="D81" s="308" t="s">
        <x:v>164</x:v>
      </x:c>
      <x:c r="E81" s="308" t="s">
        <x:v>165</x:v>
      </x:c>
      <x:c r="F81" s="308" t="s">
        <x:v>1190</x:v>
      </x:c>
      <x:c r="G81" s="308" t="s">
        <x:v>1191</x:v>
      </x:c>
      <x:c r="H81" s="308" t="s">
        <x:v>1192</x:v>
      </x:c>
      <x:c r="I81" s="307"/>
      <x:c r="J81" s="308" t="s">
        <x:v>1193</x:v>
      </x:c>
      <x:c r="K81" s="308" t="s">
        <x:v>1194</x:v>
      </x:c>
      <x:c r="L81" s="308" t="s">
        <x:v>1195</x:v>
      </x:c>
      <x:c r="M81" s="307"/>
      <x:c r="N81" s="308" t="s">
        <x:v>1196</x:v>
      </x:c>
      <x:c r="O81" s="308" t="s">
        <x:v>1197</x:v>
      </x:c>
      <x:c r="P81" s="308" t="s">
        <x:v>1198</x:v>
      </x:c>
      <x:c r="Q81" s="308" t="s">
        <x:v>1199</x:v>
      </x:c>
      <x:c r="R81" s="308" t="s">
        <x:v>1200</x:v>
      </x:c>
      <x:c r="S81" s="307"/>
    </x:row>
    <x:row r="82" spans="2:19" ht="51">
      <x:c r="B82" s="309" t="s">
        <x:v>1201</x:v>
      </x:c>
      <x:c r="D82" s="310" t="s">
        <x:v>159</x:v>
      </x:c>
      <x:c r="E82" s="310" t="s">
        <x:v>862</x:v>
      </x:c>
      <x:c r="F82" s="310" t="s">
        <x:v>863</x:v>
      </x:c>
      <x:c r="G82" s="310" t="s">
        <x:v>864</x:v>
      </x:c>
      <x:c r="H82" s="310" t="s">
        <x:v>1202</x:v>
      </x:c>
      <x:c r="I82" s="510"/>
      <x:c r="J82" s="310" t="s">
        <x:v>865</x:v>
      </x:c>
      <x:c r="K82" s="310" t="s">
        <x:v>1203</x:v>
      </x:c>
      <x:c r="L82" s="310" t="s">
        <x:v>1204</x:v>
      </x:c>
      <x:c r="M82" s="510"/>
      <x:c r="N82" s="310" t="s">
        <x:v>949</x:v>
      </x:c>
      <x:c r="O82" s="310" t="s">
        <x:v>1205</x:v>
      </x:c>
      <x:c r="P82" s="310" t="s">
        <x:v>1206</x:v>
      </x:c>
      <x:c r="Q82" s="310" t="s">
        <x:v>1207</x:v>
      </x:c>
      <x:c r="R82" s="310" t="s">
        <x:v>1208</x:v>
      </x:c>
      <x:c r="S82" s="510"/>
    </x:row>
    <x:row r="83" spans="2:19">
      <x:c r="E83" s="510"/>
      <x:c r="F83" s="510"/>
      <x:c r="G83" s="510"/>
      <x:c r="H83" s="510"/>
      <x:c r="I83" s="510"/>
      <x:c r="J83" s="510"/>
      <x:c r="K83" s="510"/>
      <x:c r="L83" s="510"/>
      <x:c r="M83" s="510"/>
      <x:c r="N83" s="510"/>
      <x:c r="O83" s="510"/>
      <x:c r="P83" s="510"/>
      <x:c r="Q83" s="510"/>
      <x:c r="R83" s="510"/>
      <x:c r="S83" s="510"/>
    </x:row>
    <x:row r="84" spans="2:19">
      <x:c r="B84" s="306">
        <x:f>B77+1</x:f>
        <x:v>49</x:v>
      </x:c>
      <x:c r="D84" s="257" t="s">
        <x:v>948</x:v>
      </x:c>
      <x:c r="E84" s="510"/>
      <x:c r="F84" s="510"/>
      <x:c r="G84" s="510"/>
      <x:c r="H84" s="510"/>
      <x:c r="I84" s="510"/>
      <x:c r="J84" s="311" t="str">
        <x:f>$J$14</x:f>
        <x:v>12/31/2022 (Actuals)</x:v>
      </x:c>
      <x:c r="K84" s="510"/>
      <x:c r="L84" s="311">
        <x:f>'1E - EDIT Amortization'!M91</x:f>
        <x:v>0</x:v>
      </x:c>
      <x:c r="M84" s="510"/>
      <x:c r="N84" s="311" t="str">
        <x:f>$N$14</x:f>
        <x:v>12/31/2022 (Actuals)</x:v>
      </x:c>
      <x:c r="O84" s="510"/>
      <x:c r="P84" s="510"/>
      <x:c r="Q84" s="510"/>
      <x:c r="R84" s="311">
        <x:v>0</x:v>
      </x:c>
      <x:c r="S84" s="510"/>
    </x:row>
    <x:row r="85" spans="2:19">
      <x:c r="E85" s="510"/>
      <x:c r="F85" s="510"/>
      <x:c r="G85" s="510"/>
      <x:c r="H85" s="510"/>
      <x:c r="I85" s="510"/>
      <x:c r="J85" s="1257"/>
      <x:c r="K85" s="510"/>
      <x:c r="L85" s="510"/>
      <x:c r="M85" s="510"/>
      <x:c r="N85" s="1386"/>
      <x:c r="O85" s="510"/>
      <x:c r="P85" s="510"/>
      <x:c r="Q85" s="510"/>
      <x:c r="R85" s="510"/>
      <x:c r="S85" s="510"/>
    </x:row>
    <x:row r="86" spans="2:19">
      <x:c r="B86" s="306">
        <x:f>B84+1</x:f>
        <x:v>50</x:v>
      </x:c>
      <x:c r="D86" s="257" t="s">
        <x:v>1638</x:v>
      </x:c>
      <x:c r="E86" s="1240"/>
      <x:c r="F86" s="1240"/>
      <x:c r="G86" s="1240"/>
      <x:c r="H86" s="1240"/>
      <x:c r="I86" s="1240"/>
      <x:c r="J86" s="311" t="str">
        <x:f>$J$16</x:f>
        <x:v>12/31/2023 (Projected)</x:v>
      </x:c>
      <x:c r="K86" s="1240"/>
      <x:c r="L86" s="1240"/>
      <x:c r="M86" s="1240"/>
      <x:c r="N86" s="311" t="str">
        <x:f>$N$16</x:f>
        <x:v>12/31/2023 (Actuals)</x:v>
      </x:c>
      <x:c r="O86" s="1240"/>
      <x:c r="P86" s="1240"/>
      <x:c r="Q86" s="1240"/>
      <x:c r="R86" s="1240"/>
      <x:c r="S86" s="1240"/>
    </x:row>
    <x:row r="87" spans="2:19">
      <x:c r="E87" s="1240"/>
      <x:c r="F87" s="1240"/>
      <x:c r="G87" s="1240"/>
      <x:c r="H87" s="1240"/>
      <x:c r="I87" s="1240"/>
      <x:c r="J87" s="1240"/>
      <x:c r="K87" s="1240"/>
      <x:c r="L87" s="1240"/>
      <x:c r="M87" s="1240"/>
      <x:c r="N87" s="1240"/>
      <x:c r="O87" s="1240"/>
      <x:c r="P87" s="1240"/>
      <x:c r="Q87" s="1240"/>
      <x:c r="R87" s="1240"/>
      <x:c r="S87" s="1240"/>
    </x:row>
    <x:row r="88" spans="2:19">
      <x:c r="B88" s="306">
        <x:f>B86+1</x:f>
        <x:v>51</x:v>
      </x:c>
      <x:c r="D88" s="312" t="s">
        <x:v>491</x:v>
      </x:c>
      <x:c r="E88" s="311">
        <x:f>E18</x:f>
        <x:v>31</x:v>
      </x:c>
      <x:c r="F88" s="311">
        <x:f t="shared" ref="F88:G88" si="18">F18</x:f>
        <x:v>0</x:v>
      </x:c>
      <x:c r="G88" s="311">
        <x:f t="shared" si="18"/>
        <x:v>214</x:v>
      </x:c>
      <x:c r="H88" s="313">
        <x:f t="shared" ref="H88:H99" si="19">IF(F88=0,0.5,F88/G88)</x:f>
        <x:v>0.5</x:v>
      </x:c>
      <x:c r="I88" s="314"/>
      <x:c r="J88" s="311">
        <x:f>'1E - EDIT Amortization'!$O$91/12</x:f>
        <x:v>0</x:v>
      </x:c>
      <x:c r="K88" s="315">
        <x:f t="shared" ref="K88:K99" si="20">+J88*H88</x:f>
        <x:v>0</x:v>
      </x:c>
      <x:c r="L88" s="315">
        <x:f>+K88</x:f>
        <x:v>0</x:v>
      </x:c>
      <x:c r="M88" s="314"/>
      <x:c r="N88" s="311">
        <x:v>0</x:v>
      </x:c>
      <x:c r="O88" s="315">
        <x:f t="shared" ref="O88:O99" si="21">IF($D$249="True-Up Adjustment",N88-J88,0)</x:f>
        <x:v>0</x:v>
      </x:c>
      <x:c r="P88" s="315">
        <x:f t="shared" ref="P88:P99" si="22">IF($D$249="True-Up Adjustment",IF(AND(J88&gt;=0,N88&gt;=0),IF(O88&gt;=0,K88+O88,N88/J88*K88),IF(AND(J88&lt;0,N88&lt;0),IF(O88&lt;0,K88+O88,N88/J88*K88),0)),0)</x:f>
        <x:v>0</x:v>
      </x:c>
      <x:c r="Q88" s="315">
        <x:f t="shared" ref="Q88:Q99" si="23">IF(AND(J88&gt;=0,N88&lt;0),N88,IF(AND(J88&lt;0,N88&gt;=0),N88,0))</x:f>
        <x:v>0</x:v>
      </x:c>
      <x:c r="R88" s="315">
        <x:f>P88+Q88+R84</x:f>
        <x:v>0</x:v>
      </x:c>
      <x:c r="S88" s="314"/>
    </x:row>
    <x:row r="89" spans="2:19">
      <x:c r="B89" s="306">
        <x:f t="shared" ref="B89:B100" si="24">+B88+1</x:f>
        <x:v>52</x:v>
      </x:c>
      <x:c r="D89" s="312" t="s">
        <x:v>492</x:v>
      </x:c>
      <x:c r="E89" s="311">
        <x:f t="shared" ref="E89:G89" si="25">E19</x:f>
        <x:v>28</x:v>
      </x:c>
      <x:c r="F89" s="311">
        <x:f t="shared" si="25"/>
        <x:v>0</x:v>
      </x:c>
      <x:c r="G89" s="311">
        <x:f t="shared" si="25"/>
        <x:v>214</x:v>
      </x:c>
      <x:c r="H89" s="313">
        <x:f t="shared" si="19"/>
        <x:v>0.5</x:v>
      </x:c>
      <x:c r="I89" s="314"/>
      <x:c r="J89" s="311">
        <x:f>'1E - EDIT Amortization'!$O$91/12</x:f>
        <x:v>0</x:v>
      </x:c>
      <x:c r="K89" s="315">
        <x:f t="shared" si="20"/>
        <x:v>0</x:v>
      </x:c>
      <x:c r="L89" s="315">
        <x:f t="shared" ref="L89:L99" si="26">+K89+L88</x:f>
        <x:v>0</x:v>
      </x:c>
      <x:c r="M89" s="314"/>
      <x:c r="N89" s="311">
        <x:v>0</x:v>
      </x:c>
      <x:c r="O89" s="315">
        <x:f t="shared" si="21"/>
        <x:v>0</x:v>
      </x:c>
      <x:c r="P89" s="315">
        <x:f t="shared" si="22"/>
        <x:v>0</x:v>
      </x:c>
      <x:c r="Q89" s="315">
        <x:f t="shared" si="23"/>
        <x:v>0</x:v>
      </x:c>
      <x:c r="R89" s="315">
        <x:f t="shared" ref="R89:R99" si="27">R88+P89+Q89</x:f>
        <x:v>0</x:v>
      </x:c>
      <x:c r="S89" s="314"/>
    </x:row>
    <x:row r="90" spans="2:19">
      <x:c r="B90" s="306">
        <x:f t="shared" si="24"/>
        <x:v>53</x:v>
      </x:c>
      <x:c r="D90" s="312" t="s">
        <x:v>511</x:v>
      </x:c>
      <x:c r="E90" s="311">
        <x:f t="shared" ref="E90:G90" si="28">E20</x:f>
        <x:v>31</x:v>
      </x:c>
      <x:c r="F90" s="311">
        <x:f t="shared" si="28"/>
        <x:v>0</x:v>
      </x:c>
      <x:c r="G90" s="311">
        <x:f t="shared" si="28"/>
        <x:v>214</x:v>
      </x:c>
      <x:c r="H90" s="313">
        <x:f t="shared" si="19"/>
        <x:v>0.5</x:v>
      </x:c>
      <x:c r="I90" s="314"/>
      <x:c r="J90" s="311">
        <x:f>'1E - EDIT Amortization'!$O$91/12</x:f>
        <x:v>0</x:v>
      </x:c>
      <x:c r="K90" s="315">
        <x:f t="shared" si="20"/>
        <x:v>0</x:v>
      </x:c>
      <x:c r="L90" s="315">
        <x:f t="shared" si="26"/>
        <x:v>0</x:v>
      </x:c>
      <x:c r="M90" s="314"/>
      <x:c r="N90" s="311">
        <x:v>0</x:v>
      </x:c>
      <x:c r="O90" s="315">
        <x:f t="shared" si="21"/>
        <x:v>0</x:v>
      </x:c>
      <x:c r="P90" s="315">
        <x:f t="shared" si="22"/>
        <x:v>0</x:v>
      </x:c>
      <x:c r="Q90" s="315">
        <x:f t="shared" si="23"/>
        <x:v>0</x:v>
      </x:c>
      <x:c r="R90" s="315">
        <x:f t="shared" si="27"/>
        <x:v>0</x:v>
      </x:c>
      <x:c r="S90" s="314"/>
    </x:row>
    <x:row r="91" spans="2:19">
      <x:c r="B91" s="306">
        <x:f t="shared" si="24"/>
        <x:v>54</x:v>
      </x:c>
      <x:c r="D91" s="312" t="s">
        <x:v>161</x:v>
      </x:c>
      <x:c r="E91" s="311">
        <x:f t="shared" ref="E91:G91" si="29">E21</x:f>
        <x:v>30</x:v>
      </x:c>
      <x:c r="F91" s="311">
        <x:f t="shared" si="29"/>
        <x:v>0</x:v>
      </x:c>
      <x:c r="G91" s="311">
        <x:f t="shared" si="29"/>
        <x:v>214</x:v>
      </x:c>
      <x:c r="H91" s="313">
        <x:f t="shared" si="19"/>
        <x:v>0.5</x:v>
      </x:c>
      <x:c r="I91" s="314"/>
      <x:c r="J91" s="311">
        <x:f>'1E - EDIT Amortization'!$O$91/12</x:f>
        <x:v>0</x:v>
      </x:c>
      <x:c r="K91" s="315">
        <x:f t="shared" si="20"/>
        <x:v>0</x:v>
      </x:c>
      <x:c r="L91" s="315">
        <x:f t="shared" si="26"/>
        <x:v>0</x:v>
      </x:c>
      <x:c r="M91" s="314"/>
      <x:c r="N91" s="311">
        <x:v>0</x:v>
      </x:c>
      <x:c r="O91" s="315">
        <x:f t="shared" si="21"/>
        <x:v>0</x:v>
      </x:c>
      <x:c r="P91" s="315">
        <x:f t="shared" si="22"/>
        <x:v>0</x:v>
      </x:c>
      <x:c r="Q91" s="315">
        <x:f t="shared" si="23"/>
        <x:v>0</x:v>
      </x:c>
      <x:c r="R91" s="315">
        <x:f t="shared" si="27"/>
        <x:v>0</x:v>
      </x:c>
      <x:c r="S91" s="314"/>
    </x:row>
    <x:row r="92" spans="2:19">
      <x:c r="B92" s="306">
        <x:f t="shared" si="24"/>
        <x:v>55</x:v>
      </x:c>
      <x:c r="D92" s="312" t="s">
        <x:v>162</x:v>
      </x:c>
      <x:c r="E92" s="311">
        <x:f t="shared" ref="E92:G92" si="30">E22</x:f>
        <x:v>31</x:v>
      </x:c>
      <x:c r="F92" s="311">
        <x:f t="shared" si="30"/>
        <x:v>0</x:v>
      </x:c>
      <x:c r="G92" s="311">
        <x:f t="shared" si="30"/>
        <x:v>214</x:v>
      </x:c>
      <x:c r="H92" s="313">
        <x:f t="shared" si="19"/>
        <x:v>0.5</x:v>
      </x:c>
      <x:c r="I92" s="314"/>
      <x:c r="J92" s="311">
        <x:f>'1E - EDIT Amortization'!$O$91/12</x:f>
        <x:v>0</x:v>
      </x:c>
      <x:c r="K92" s="315">
        <x:f t="shared" si="20"/>
        <x:v>0</x:v>
      </x:c>
      <x:c r="L92" s="315">
        <x:f t="shared" si="26"/>
        <x:v>0</x:v>
      </x:c>
      <x:c r="M92" s="314"/>
      <x:c r="N92" s="311">
        <x:v>0</x:v>
      </x:c>
      <x:c r="O92" s="315">
        <x:f t="shared" si="21"/>
        <x:v>0</x:v>
      </x:c>
      <x:c r="P92" s="315">
        <x:f t="shared" si="22"/>
        <x:v>0</x:v>
      </x:c>
      <x:c r="Q92" s="315">
        <x:f t="shared" si="23"/>
        <x:v>0</x:v>
      </x:c>
      <x:c r="R92" s="315">
        <x:f t="shared" si="27"/>
        <x:v>0</x:v>
      </x:c>
      <x:c r="S92" s="314"/>
    </x:row>
    <x:row r="93" spans="2:19">
      <x:c r="B93" s="306">
        <x:f t="shared" si="24"/>
        <x:v>56</x:v>
      </x:c>
      <x:c r="D93" s="312" t="s">
        <x:v>163</x:v>
      </x:c>
      <x:c r="E93" s="311">
        <x:f t="shared" ref="E93:G93" si="31">E23</x:f>
        <x:v>30</x:v>
      </x:c>
      <x:c r="F93" s="311">
        <x:f t="shared" si="31"/>
        <x:v>185</x:v>
      </x:c>
      <x:c r="G93" s="311">
        <x:f t="shared" si="31"/>
        <x:v>214</x:v>
      </x:c>
      <x:c r="H93" s="313">
        <x:f t="shared" si="19"/>
        <x:v>0.86448598130841126</x:v>
      </x:c>
      <x:c r="I93" s="314"/>
      <x:c r="J93" s="311">
        <x:f>'1E - EDIT Amortization'!$O$91/12</x:f>
        <x:v>0</x:v>
      </x:c>
      <x:c r="K93" s="315">
        <x:f t="shared" si="20"/>
        <x:v>0</x:v>
      </x:c>
      <x:c r="L93" s="315">
        <x:f t="shared" si="26"/>
        <x:v>0</x:v>
      </x:c>
      <x:c r="M93" s="314"/>
      <x:c r="N93" s="311">
        <x:v>0</x:v>
      </x:c>
      <x:c r="O93" s="315">
        <x:f t="shared" si="21"/>
        <x:v>0</x:v>
      </x:c>
      <x:c r="P93" s="315">
        <x:f t="shared" si="22"/>
        <x:v>0</x:v>
      </x:c>
      <x:c r="Q93" s="315">
        <x:f t="shared" si="23"/>
        <x:v>0</x:v>
      </x:c>
      <x:c r="R93" s="315">
        <x:f t="shared" si="27"/>
        <x:v>0</x:v>
      </x:c>
      <x:c r="S93" s="314"/>
    </x:row>
    <x:row r="94" spans="2:19">
      <x:c r="B94" s="306">
        <x:f t="shared" si="24"/>
        <x:v>57</x:v>
      </x:c>
      <x:c r="D94" s="312" t="s">
        <x:v>494</x:v>
      </x:c>
      <x:c r="E94" s="311">
        <x:f t="shared" ref="E94:G94" si="32">E24</x:f>
        <x:v>31</x:v>
      </x:c>
      <x:c r="F94" s="311">
        <x:f t="shared" si="32"/>
        <x:v>154</x:v>
      </x:c>
      <x:c r="G94" s="311">
        <x:f t="shared" si="32"/>
        <x:v>214</x:v>
      </x:c>
      <x:c r="H94" s="313">
        <x:f t="shared" si="19"/>
        <x:v>0.71962616822429903</x:v>
      </x:c>
      <x:c r="I94" s="314"/>
      <x:c r="J94" s="311">
        <x:f>'1E - EDIT Amortization'!$O$91/12</x:f>
        <x:v>0</x:v>
      </x:c>
      <x:c r="K94" s="315">
        <x:f t="shared" si="20"/>
        <x:v>0</x:v>
      </x:c>
      <x:c r="L94" s="315">
        <x:f t="shared" si="26"/>
        <x:v>0</x:v>
      </x:c>
      <x:c r="M94" s="314"/>
      <x:c r="N94" s="311">
        <x:v>0</x:v>
      </x:c>
      <x:c r="O94" s="315">
        <x:f t="shared" si="21"/>
        <x:v>0</x:v>
      </x:c>
      <x:c r="P94" s="315">
        <x:f t="shared" si="22"/>
        <x:v>0</x:v>
      </x:c>
      <x:c r="Q94" s="315">
        <x:f t="shared" si="23"/>
        <x:v>0</x:v>
      </x:c>
      <x:c r="R94" s="315">
        <x:f t="shared" si="27"/>
        <x:v>0</x:v>
      </x:c>
      <x:c r="S94" s="314"/>
    </x:row>
    <x:row r="95" spans="2:19">
      <x:c r="B95" s="306">
        <x:f t="shared" si="24"/>
        <x:v>58</x:v>
      </x:c>
      <x:c r="D95" s="312" t="s">
        <x:v>512</x:v>
      </x:c>
      <x:c r="E95" s="311">
        <x:f t="shared" ref="E95:G95" si="33">E25</x:f>
        <x:v>31</x:v>
      </x:c>
      <x:c r="F95" s="311">
        <x:f t="shared" si="33"/>
        <x:v>123</x:v>
      </x:c>
      <x:c r="G95" s="311">
        <x:f t="shared" si="33"/>
        <x:v>214</x:v>
      </x:c>
      <x:c r="H95" s="313">
        <x:f t="shared" si="19"/>
        <x:v>0.57476635514018692</x:v>
      </x:c>
      <x:c r="I95" s="314"/>
      <x:c r="J95" s="311">
        <x:f>'1E - EDIT Amortization'!$O$91/12</x:f>
        <x:v>0</x:v>
      </x:c>
      <x:c r="K95" s="315">
        <x:f t="shared" si="20"/>
        <x:v>0</x:v>
      </x:c>
      <x:c r="L95" s="315">
        <x:f t="shared" si="26"/>
        <x:v>0</x:v>
      </x:c>
      <x:c r="M95" s="314"/>
      <x:c r="N95" s="311">
        <x:v>0</x:v>
      </x:c>
      <x:c r="O95" s="315">
        <x:f t="shared" si="21"/>
        <x:v>0</x:v>
      </x:c>
      <x:c r="P95" s="315">
        <x:f t="shared" si="22"/>
        <x:v>0</x:v>
      </x:c>
      <x:c r="Q95" s="315">
        <x:f t="shared" si="23"/>
        <x:v>0</x:v>
      </x:c>
      <x:c r="R95" s="315">
        <x:f t="shared" si="27"/>
        <x:v>0</x:v>
      </x:c>
      <x:c r="S95" s="314"/>
    </x:row>
    <x:row r="96" spans="2:19">
      <x:c r="B96" s="306">
        <x:f t="shared" si="24"/>
        <x:v>59</x:v>
      </x:c>
      <x:c r="D96" s="312" t="s">
        <x:v>496</x:v>
      </x:c>
      <x:c r="E96" s="311">
        <x:f t="shared" ref="E96:G96" si="34">E26</x:f>
        <x:v>30</x:v>
      </x:c>
      <x:c r="F96" s="311">
        <x:f t="shared" si="34"/>
        <x:v>93</x:v>
      </x:c>
      <x:c r="G96" s="311">
        <x:f t="shared" si="34"/>
        <x:v>214</x:v>
      </x:c>
      <x:c r="H96" s="313">
        <x:f t="shared" si="19"/>
        <x:v>0.43457943925233644</x:v>
      </x:c>
      <x:c r="I96" s="314"/>
      <x:c r="J96" s="311">
        <x:f>'1E - EDIT Amortization'!$O$91/12</x:f>
        <x:v>0</x:v>
      </x:c>
      <x:c r="K96" s="315">
        <x:f t="shared" si="20"/>
        <x:v>0</x:v>
      </x:c>
      <x:c r="L96" s="315">
        <x:f t="shared" si="26"/>
        <x:v>0</x:v>
      </x:c>
      <x:c r="M96" s="314"/>
      <x:c r="N96" s="311">
        <x:v>0</x:v>
      </x:c>
      <x:c r="O96" s="315">
        <x:f t="shared" si="21"/>
        <x:v>0</x:v>
      </x:c>
      <x:c r="P96" s="315">
        <x:f t="shared" si="22"/>
        <x:v>0</x:v>
      </x:c>
      <x:c r="Q96" s="315">
        <x:f t="shared" si="23"/>
        <x:v>0</x:v>
      </x:c>
      <x:c r="R96" s="315">
        <x:f t="shared" si="27"/>
        <x:v>0</x:v>
      </x:c>
      <x:c r="S96" s="314"/>
    </x:row>
    <x:row r="97" spans="2:19">
      <x:c r="B97" s="306">
        <x:f t="shared" si="24"/>
        <x:v>60</x:v>
      </x:c>
      <x:c r="D97" s="312" t="s">
        <x:v>497</x:v>
      </x:c>
      <x:c r="E97" s="311">
        <x:f t="shared" ref="E97:G97" si="35">E27</x:f>
        <x:v>31</x:v>
      </x:c>
      <x:c r="F97" s="311">
        <x:f t="shared" si="35"/>
        <x:v>62</x:v>
      </x:c>
      <x:c r="G97" s="311">
        <x:f t="shared" si="35"/>
        <x:v>214</x:v>
      </x:c>
      <x:c r="H97" s="313">
        <x:f t="shared" si="19"/>
        <x:v>0.28971962616822428</x:v>
      </x:c>
      <x:c r="I97" s="314"/>
      <x:c r="J97" s="311">
        <x:f>'1E - EDIT Amortization'!$O$91/12</x:f>
        <x:v>0</x:v>
      </x:c>
      <x:c r="K97" s="315">
        <x:f t="shared" si="20"/>
        <x:v>0</x:v>
      </x:c>
      <x:c r="L97" s="315">
        <x:f t="shared" si="26"/>
        <x:v>0</x:v>
      </x:c>
      <x:c r="M97" s="314"/>
      <x:c r="N97" s="311">
        <x:v>0</x:v>
      </x:c>
      <x:c r="O97" s="315">
        <x:f t="shared" si="21"/>
        <x:v>0</x:v>
      </x:c>
      <x:c r="P97" s="315">
        <x:f t="shared" si="22"/>
        <x:v>0</x:v>
      </x:c>
      <x:c r="Q97" s="315">
        <x:f t="shared" si="23"/>
        <x:v>0</x:v>
      </x:c>
      <x:c r="R97" s="315">
        <x:f t="shared" si="27"/>
        <x:v>0</x:v>
      </x:c>
      <x:c r="S97" s="314"/>
    </x:row>
    <x:row r="98" spans="2:19">
      <x:c r="B98" s="306">
        <x:f t="shared" si="24"/>
        <x:v>61</x:v>
      </x:c>
      <x:c r="D98" s="312" t="s">
        <x:v>498</x:v>
      </x:c>
      <x:c r="E98" s="311">
        <x:f t="shared" ref="E98:G98" si="36">E28</x:f>
        <x:v>30</x:v>
      </x:c>
      <x:c r="F98" s="311">
        <x:f t="shared" si="36"/>
        <x:v>32</x:v>
      </x:c>
      <x:c r="G98" s="311">
        <x:f t="shared" si="36"/>
        <x:v>214</x:v>
      </x:c>
      <x:c r="H98" s="313">
        <x:f t="shared" si="19"/>
        <x:v>0.14953271028037382</x:v>
      </x:c>
      <x:c r="I98" s="314"/>
      <x:c r="J98" s="311">
        <x:f>'1E - EDIT Amortization'!$O$91/12</x:f>
        <x:v>0</x:v>
      </x:c>
      <x:c r="K98" s="315">
        <x:f t="shared" si="20"/>
        <x:v>0</x:v>
      </x:c>
      <x:c r="L98" s="315">
        <x:f t="shared" si="26"/>
        <x:v>0</x:v>
      </x:c>
      <x:c r="M98" s="314"/>
      <x:c r="N98" s="311">
        <x:v>0</x:v>
      </x:c>
      <x:c r="O98" s="315">
        <x:f t="shared" si="21"/>
        <x:v>0</x:v>
      </x:c>
      <x:c r="P98" s="315">
        <x:f t="shared" si="22"/>
        <x:v>0</x:v>
      </x:c>
      <x:c r="Q98" s="315">
        <x:f t="shared" si="23"/>
        <x:v>0</x:v>
      </x:c>
      <x:c r="R98" s="315">
        <x:f t="shared" si="27"/>
        <x:v>0</x:v>
      </x:c>
      <x:c r="S98" s="314"/>
    </x:row>
    <x:row r="99" spans="2:19">
      <x:c r="B99" s="306">
        <x:f t="shared" si="24"/>
        <x:v>62</x:v>
      </x:c>
      <x:c r="D99" s="316" t="s">
        <x:v>708</x:v>
      </x:c>
      <x:c r="E99" s="311">
        <x:f t="shared" ref="E99:G99" si="37">E29</x:f>
        <x:v>31</x:v>
      </x:c>
      <x:c r="F99" s="311">
        <x:f t="shared" si="37"/>
        <x:v>1</x:v>
      </x:c>
      <x:c r="G99" s="311">
        <x:f t="shared" si="37"/>
        <x:v>214</x:v>
      </x:c>
      <x:c r="H99" s="313">
        <x:f t="shared" si="19"/>
        <x:v>4.6728971962616819E-3</x:v>
      </x:c>
      <x:c r="I99" s="314"/>
      <x:c r="J99" s="311">
        <x:f>'1E - EDIT Amortization'!$O$91/12</x:f>
        <x:v>0</x:v>
      </x:c>
      <x:c r="K99" s="315">
        <x:f t="shared" si="20"/>
        <x:v>0</x:v>
      </x:c>
      <x:c r="L99" s="315">
        <x:f t="shared" si="26"/>
        <x:v>0</x:v>
      </x:c>
      <x:c r="M99" s="314"/>
      <x:c r="N99" s="311">
        <x:v>0</x:v>
      </x:c>
      <x:c r="O99" s="315">
        <x:f t="shared" si="21"/>
        <x:v>0</x:v>
      </x:c>
      <x:c r="P99" s="315">
        <x:f t="shared" si="22"/>
        <x:v>0</x:v>
      </x:c>
      <x:c r="Q99" s="315">
        <x:f t="shared" si="23"/>
        <x:v>0</x:v>
      </x:c>
      <x:c r="R99" s="315">
        <x:f t="shared" si="27"/>
        <x:v>0</x:v>
      </x:c>
      <x:c r="S99" s="314"/>
    </x:row>
    <x:row r="100" spans="2:19">
      <x:c r="B100" s="306">
        <x:f t="shared" si="24"/>
        <x:v>63</x:v>
      </x:c>
      <x:c r="D100" s="317" t="str">
        <x:f>"Total (Sum of Lines "&amp;B88&amp;" - "&amp;B99&amp;")"</x:f>
        <x:v>Total (Sum of Lines 51 - 62)</x:v>
      </x:c>
      <x:c r="E100" s="318">
        <x:f>SUM(E88:E99)</x:f>
        <x:v>365</x:v>
      </x:c>
      <x:c r="F100" s="319"/>
      <x:c r="G100" s="319"/>
      <x:c r="H100" s="320"/>
      <x:c r="I100" s="321"/>
      <x:c r="J100" s="318">
        <x:f>SUM(J88:J99)</x:f>
        <x:v>0</x:v>
      </x:c>
      <x:c r="K100" s="318">
        <x:f>SUM(K88:K99)</x:f>
        <x:v>0</x:v>
      </x:c>
      <x:c r="L100" s="322"/>
      <x:c r="M100" s="321"/>
      <x:c r="N100" s="318">
        <x:f>SUM(N88:N99)</x:f>
        <x:v>0</x:v>
      </x:c>
      <x:c r="O100" s="318">
        <x:f>SUM(O88:O99)</x:f>
        <x:v>0</x:v>
      </x:c>
      <x:c r="P100" s="318">
        <x:f>SUM(P88:P99)</x:f>
        <x:v>0</x:v>
      </x:c>
      <x:c r="Q100" s="318">
        <x:f>SUM(Q88:Q99)</x:f>
        <x:v>0</x:v>
      </x:c>
      <x:c r="R100" s="322"/>
      <x:c r="S100" s="321"/>
    </x:row>
    <x:row r="101" spans="2:19">
      <x:c r="D101" s="323"/>
      <x:c r="E101" s="323"/>
      <x:c r="F101" s="323"/>
      <x:c r="G101" s="323"/>
      <x:c r="H101" s="324"/>
      <x:c r="I101" s="324"/>
      <x:c r="K101" s="325"/>
      <x:c r="L101" s="324"/>
      <x:c r="M101" s="324"/>
      <x:c r="N101" s="335"/>
      <x:c r="O101" s="325"/>
      <x:c r="P101" s="325"/>
      <x:c r="Q101" s="325"/>
      <x:c r="R101" s="324"/>
      <x:c r="S101" s="324"/>
    </x:row>
    <x:row r="102" spans="2:19">
      <x:c r="B102" s="306">
        <x:f>B100+1</x:f>
        <x:v>64</x:v>
      </x:c>
      <x:c r="D102" s="257" t="s">
        <x:v>1249</x:v>
      </x:c>
      <x:c r="I102" s="324"/>
      <x:c r="J102" s="311" t="str">
        <x:f>$J$14</x:f>
        <x:v>12/31/2022 (Actuals)</x:v>
      </x:c>
      <x:c r="L102" s="311">
        <x:f>'1E - EDIT Amortization'!M73+'1E - EDIT Amortization'!M82</x:f>
        <x:v>0</x:v>
      </x:c>
      <x:c r="M102" s="326"/>
      <x:c r="N102" s="311" t="str">
        <x:f>$N$14</x:f>
        <x:v>12/31/2022 (Actuals)</x:v>
      </x:c>
      <x:c r="R102" s="311">
        <x:f>'1E - EDIT Amortization'!M73+'1E - EDIT Amortization'!M82</x:f>
        <x:v>0</x:v>
      </x:c>
    </x:row>
    <x:row r="103" spans="2:19">
      <x:c r="B103" s="306">
        <x:f>B102+1</x:f>
        <x:v>65</x:v>
      </x:c>
      <x:c r="D103" s="257" t="s">
        <x:v>1250</x:v>
      </x:c>
      <x:c r="I103" s="324"/>
      <x:c r="J103" s="327" t="s">
        <x:v>605</x:v>
      </x:c>
      <x:c r="L103" s="328">
        <x:v>0</x:v>
      </x:c>
      <x:c r="M103" s="329"/>
      <x:c r="N103" s="327"/>
      <x:c r="R103" s="328">
        <x:v>0</x:v>
      </x:c>
    </x:row>
    <x:row r="104" spans="2:19">
      <x:c r="B104" s="306">
        <x:f>B103+1</x:f>
        <x:v>66</x:v>
      </x:c>
      <x:c r="D104" s="257" t="s">
        <x:v>1251</x:v>
      </x:c>
      <x:c r="I104" s="324"/>
      <x:c r="J104" s="317" t="str">
        <x:f>"(Col. "&amp;L81&amp;", Line "&amp;B102&amp;" + Line "&amp;B103&amp;")"</x:f>
        <x:v>(Col. (H), Line 64 + Line 65)</x:v>
      </x:c>
      <x:c r="L104" s="330">
        <x:f>L102+L103</x:f>
        <x:v>0</x:v>
      </x:c>
      <x:c r="M104" s="324"/>
      <x:c r="N104" s="317" t="str">
        <x:f>"(Col. "&amp;R81&amp;", Line "&amp;B102&amp;" + Line "&amp;B103&amp;")"</x:f>
        <x:v>(Col. (M), Line 64 + Line 65)</x:v>
      </x:c>
      <x:c r="R104" s="330">
        <x:f>R102+R103</x:f>
        <x:v>0</x:v>
      </x:c>
    </x:row>
    <x:row r="105" spans="2:19">
      <x:c r="I105" s="324"/>
      <x:c r="L105" s="330"/>
      <x:c r="M105" s="324"/>
      <x:c r="R105" s="330"/>
    </x:row>
    <x:row r="106" spans="2:19">
      <x:c r="B106" s="306">
        <x:f>B104+1</x:f>
        <x:v>67</x:v>
      </x:c>
      <x:c r="D106" s="257" t="s">
        <x:v>1252</x:v>
      </x:c>
      <x:c r="I106" s="324"/>
      <x:c r="J106" s="311" t="str">
        <x:f>$J$16</x:f>
        <x:v>12/31/2023 (Projected)</x:v>
      </x:c>
      <x:c r="L106" s="311">
        <x:f>'1E - EDIT Amortization'!Q73+'1E - EDIT Amortization'!Q82</x:f>
        <x:v>0</x:v>
      </x:c>
      <x:c r="M106" s="326"/>
      <x:c r="N106" s="311" t="str">
        <x:f>$N$16</x:f>
        <x:v>12/31/2023 (Actuals)</x:v>
      </x:c>
      <x:c r="R106" s="311">
        <x:f>'1E - EDIT Amortization'!Q73+'1E - EDIT Amortization'!Q82</x:f>
        <x:v>0</x:v>
      </x:c>
    </x:row>
    <x:row r="107" spans="2:19">
      <x:c r="B107" s="306">
        <x:f>B106+1</x:f>
        <x:v>68</x:v>
      </x:c>
      <x:c r="D107" s="257" t="s">
        <x:v>1253</x:v>
      </x:c>
      <x:c r="I107" s="324"/>
      <x:c r="J107" s="327" t="s">
        <x:v>605</x:v>
      </x:c>
      <x:c r="L107" s="328">
        <x:v>0</x:v>
      </x:c>
      <x:c r="M107" s="324"/>
      <x:c r="N107" s="327"/>
      <x:c r="R107" s="328">
        <x:v>0</x:v>
      </x:c>
    </x:row>
    <x:row r="108" spans="2:19">
      <x:c r="B108" s="306">
        <x:f>B107+1</x:f>
        <x:v>69</x:v>
      </x:c>
      <x:c r="D108" s="257" t="s">
        <x:v>1254</x:v>
      </x:c>
      <x:c r="I108" s="324"/>
      <x:c r="J108" s="317" t="str">
        <x:f>"(Col. "&amp;L81&amp;", Line "&amp;B106&amp;" + Line "&amp;B107&amp;")"</x:f>
        <x:v>(Col. (H), Line 67 + Line 68)</x:v>
      </x:c>
      <x:c r="L108" s="330">
        <x:f>L106+L107</x:f>
        <x:v>0</x:v>
      </x:c>
      <x:c r="M108" s="324"/>
      <x:c r="N108" s="317" t="str">
        <x:f>"(Col. "&amp;R81&amp;", Line "&amp;B106&amp;" + Line "&amp;B107&amp;")"</x:f>
        <x:v>(Col. (M), Line 67 + Line 68)</x:v>
      </x:c>
      <x:c r="R108" s="330">
        <x:f>R106+R107</x:f>
        <x:v>0</x:v>
      </x:c>
    </x:row>
    <x:row r="109" spans="2:19">
      <x:c r="I109" s="324"/>
      <x:c r="L109" s="330"/>
      <x:c r="M109" s="324"/>
      <x:c r="R109" s="330"/>
    </x:row>
    <x:row r="110" spans="2:19">
      <x:c r="B110" s="306">
        <x:f>B108+1</x:f>
        <x:v>70</x:v>
      </x:c>
      <x:c r="D110" s="257" t="s">
        <x:v>946</x:v>
      </x:c>
      <x:c r="I110" s="324"/>
      <x:c r="J110" s="317" t="str">
        <x:f>"([Col. "&amp;L81&amp;", Line "&amp;B104&amp;" + Line "&amp;B108&amp;"] /2)"</x:f>
        <x:v>([Col. (H), Line 66 + Line 69] /2)</x:v>
      </x:c>
      <x:c r="L110" s="315">
        <x:f>(L104+L108)/2</x:f>
        <x:v>0</x:v>
      </x:c>
      <x:c r="M110" s="324"/>
      <x:c r="N110" s="317" t="str">
        <x:f>"([Col. "&amp;R81&amp;", Line "&amp;B104&amp;" + Line "&amp;B108&amp;"] /2)"</x:f>
        <x:v>([Col. (M), Line 66 + Line 69] /2)</x:v>
      </x:c>
      <x:c r="R110" s="315">
        <x:f>(R104+R108)/2</x:f>
        <x:v>0</x:v>
      </x:c>
    </x:row>
    <x:row r="111" spans="2:19">
      <x:c r="B111" s="306">
        <x:f>B110+1</x:f>
        <x:v>71</x:v>
      </x:c>
      <x:c r="D111" s="409" t="s">
        <x:v>1255</x:v>
      </x:c>
      <x:c r="E111" s="323"/>
      <x:c r="F111" s="323"/>
      <x:c r="G111" s="323"/>
      <x:c r="H111" s="324"/>
      <x:c r="I111" s="324"/>
      <x:c r="J111" s="317" t="str">
        <x:f>"(Col. "&amp;L81&amp;", Line "&amp;B99&amp;" )"</x:f>
        <x:v>(Col. (H), Line 62 )</x:v>
      </x:c>
      <x:c r="K111" s="325"/>
      <x:c r="L111" s="315">
        <x:f>L99</x:f>
        <x:v>0</x:v>
      </x:c>
      <x:c r="M111" s="324"/>
      <x:c r="N111" s="317" t="str">
        <x:f>"(Col. "&amp;R81&amp;", Line "&amp;B99&amp;" )"</x:f>
        <x:v>(Col. (M), Line 62 )</x:v>
      </x:c>
      <x:c r="R111" s="315">
        <x:f>R99</x:f>
        <x:v>0</x:v>
      </x:c>
    </x:row>
    <x:row r="112" spans="2:19" ht="13.5" thickBot="1">
      <x:c r="B112" s="306">
        <x:f>B111+1</x:f>
        <x:v>72</x:v>
      </x:c>
      <x:c r="D112" s="331" t="s">
        <x:v>1260</x:v>
      </x:c>
      <x:c r="E112" s="323"/>
      <x:c r="F112" s="323"/>
      <x:c r="G112" s="323"/>
      <x:c r="H112" s="324"/>
      <x:c r="I112" s="324"/>
      <x:c r="J112" s="317" t="str">
        <x:f>"(Col. "&amp;L81&amp;", Line "&amp;B110&amp;" + Line "&amp;B111&amp;")"</x:f>
        <x:v>(Col. (H), Line 70 + Line 71)</x:v>
      </x:c>
      <x:c r="K112" s="325"/>
      <x:c r="L112" s="332">
        <x:f>L110+L111</x:f>
        <x:v>0</x:v>
      </x:c>
      <x:c r="M112" s="324"/>
      <x:c r="N112" s="317" t="str">
        <x:f>"(Col. "&amp;R81&amp;", Line "&amp;B110&amp;" + Line "&amp;B111&amp;")"</x:f>
        <x:v>(Col. (M), Line 70 + Line 71)</x:v>
      </x:c>
      <x:c r="R112" s="332">
        <x:f>R110+R111</x:f>
        <x:v>0</x:v>
      </x:c>
    </x:row>
    <x:row r="113" spans="2:19">
      <x:c r="D113" s="323"/>
      <x:c r="E113" s="323"/>
      <x:c r="F113" s="323"/>
      <x:c r="G113" s="323"/>
      <x:c r="H113" s="324"/>
      <x:c r="I113" s="324"/>
      <x:c r="K113" s="325"/>
      <x:c r="L113" s="324"/>
      <x:c r="M113" s="324"/>
      <x:c r="O113" s="325"/>
      <x:c r="P113" s="325"/>
      <x:c r="Q113" s="325"/>
      <x:c r="R113" s="324"/>
      <x:c r="S113" s="324"/>
    </x:row>
    <x:row r="114" spans="2:19">
      <x:c r="D114" s="323"/>
      <x:c r="E114" s="323"/>
      <x:c r="F114" s="323" t="s">
        <x:v>86</x:v>
      </x:c>
      <x:c r="G114" s="323"/>
      <x:c r="H114" s="324"/>
      <x:c r="I114" s="324"/>
      <x:c r="K114" s="325"/>
      <x:c r="L114" s="324"/>
      <x:c r="M114" s="324"/>
      <x:c r="O114" s="325"/>
      <x:c r="P114" s="325"/>
      <x:c r="Q114" s="325"/>
      <x:c r="R114" s="324"/>
      <x:c r="S114" s="324"/>
    </x:row>
    <x:row r="115" spans="2:19">
      <x:c r="D115" s="1837" t="s">
        <x:v>1261</x:v>
      </x:c>
      <x:c r="E115" s="1837"/>
      <x:c r="F115" s="1837"/>
      <x:c r="G115" s="1837"/>
      <x:c r="H115" s="1838"/>
      <x:c r="I115" s="324"/>
      <x:c r="J115" s="1838" t="s">
        <x:v>1262</x:v>
      </x:c>
      <x:c r="K115" s="1838"/>
      <x:c r="L115" s="1838"/>
      <x:c r="M115" s="1838"/>
      <x:c r="N115" s="1838"/>
      <x:c r="O115" s="325"/>
      <x:c r="P115" s="325"/>
      <x:c r="Q115" s="325"/>
      <x:c r="R115" s="324"/>
      <x:c r="S115" s="324"/>
    </x:row>
    <x:row r="116" spans="2:19" ht="12.75" customHeight="1">
      <x:c r="B116" s="1835" t="s">
        <x:v>1201</x:v>
      </x:c>
      <x:c r="C116" s="509"/>
      <x:c r="D116" s="504" t="s">
        <x:v>164</x:v>
      </x:c>
      <x:c r="E116" s="505"/>
      <x:c r="F116" s="504" t="s">
        <x:v>165</x:v>
      </x:c>
      <x:c r="G116" s="506"/>
      <x:c r="H116" s="503" t="s">
        <x:v>1190</x:v>
      </x:c>
      <x:c r="I116" s="307"/>
      <x:c r="J116" s="504" t="s">
        <x:v>1191</x:v>
      </x:c>
      <x:c r="K116" s="505"/>
      <x:c r="L116" s="504" t="s">
        <x:v>1192</x:v>
      </x:c>
      <x:c r="M116" s="506"/>
      <x:c r="N116" s="503" t="s">
        <x:v>1193</x:v>
      </x:c>
    </x:row>
    <x:row r="117" spans="2:19" ht="25.5">
      <x:c r="B117" s="1836"/>
      <x:c r="C117" s="509"/>
      <x:c r="D117" s="410" t="s">
        <x:v>1263</x:v>
      </x:c>
      <x:c r="E117" s="411"/>
      <x:c r="F117" s="412" t="s">
        <x:v>1264</x:v>
      </x:c>
      <x:c r="G117" s="413"/>
      <x:c r="H117" s="414" t="s">
        <x:v>1265</x:v>
      </x:c>
      <x:c r="J117" s="415" t="s">
        <x:v>1263</x:v>
      </x:c>
      <x:c r="K117" s="416"/>
      <x:c r="L117" s="417" t="s">
        <x:v>1264</x:v>
      </x:c>
      <x:c r="M117" s="418"/>
      <x:c r="N117" s="414" t="s">
        <x:v>1265</x:v>
      </x:c>
      <x:c r="O117" s="325"/>
      <x:c r="P117" s="325"/>
      <x:c r="Q117" s="325"/>
      <x:c r="R117" s="324"/>
      <x:c r="S117" s="324"/>
    </x:row>
    <x:row r="118" spans="2:19" ht="5.0999999999999996" customHeight="1">
      <x:c r="B118" s="257"/>
      <x:c r="E118" s="323"/>
      <x:c r="K118" s="323"/>
      <x:c r="O118" s="325"/>
      <x:c r="P118" s="325"/>
      <x:c r="Q118" s="325"/>
      <x:c r="R118" s="324"/>
      <x:c r="S118" s="324"/>
    </x:row>
    <x:row r="119" spans="2:19">
      <x:c r="B119" s="306">
        <x:f>B112+1</x:f>
        <x:v>73</x:v>
      </x:c>
      <x:c r="D119" s="419" t="s">
        <x:v>1266</x:v>
      </x:c>
      <x:c r="F119" s="420" t="str">
        <x:f>"(Col. "&amp;L11&amp;", Line "&amp;B42&amp;")"</x:f>
        <x:v>(Col. (H), Line 24)</x:v>
      </x:c>
      <x:c r="G119" s="421"/>
      <x:c r="H119" s="422">
        <x:f>L42</x:f>
        <x:v>3570954</x:v>
      </x:c>
      <x:c r="I119" s="421"/>
      <x:c r="J119" s="419" t="s">
        <x:v>1266</x:v>
      </x:c>
      <x:c r="L119" s="420" t="str">
        <x:f>"(Col. "&amp;R11&amp;", Line "&amp;B42&amp;")"</x:f>
        <x:v>(Col. (M), Line 24)</x:v>
      </x:c>
      <x:c r="M119" s="421"/>
      <x:c r="N119" s="422">
        <x:f>R42</x:f>
        <x:v>3570954</x:v>
      </x:c>
      <x:c r="O119" s="325"/>
      <x:c r="P119" s="325"/>
      <x:c r="Q119" s="325"/>
      <x:c r="R119" s="324"/>
      <x:c r="S119" s="324"/>
    </x:row>
    <x:row r="120" spans="2:19">
      <x:c r="B120" s="306">
        <x:f>B119+1</x:f>
        <x:v>74</x:v>
      </x:c>
      <x:c r="D120" s="419" t="s">
        <x:v>1267</x:v>
      </x:c>
      <x:c r="F120" s="420" t="str">
        <x:f>"(Col. "&amp;L46&amp;", Line "&amp;B77&amp;")"</x:f>
        <x:v>(Col. (H), Line 48)</x:v>
      </x:c>
      <x:c r="H120" s="423">
        <x:f>L77</x:f>
        <x:v>-47253882.237910591</x:v>
      </x:c>
      <x:c r="J120" s="419" t="s">
        <x:v>1267</x:v>
      </x:c>
      <x:c r="L120" s="420" t="str">
        <x:f>"(Col. "&amp;R46&amp;", Line "&amp;B77&amp;")"</x:f>
        <x:v>(Col. (M), Line 48)</x:v>
      </x:c>
      <x:c r="N120" s="423">
        <x:f>R77</x:f>
        <x:v>-46861025.237910576</x:v>
      </x:c>
      <x:c r="O120" s="325"/>
      <x:c r="P120" s="325"/>
      <x:c r="Q120" s="325"/>
      <x:c r="R120" s="324"/>
      <x:c r="S120" s="324"/>
    </x:row>
    <x:row r="121" spans="2:19">
      <x:c r="B121" s="306">
        <x:f>B120+1</x:f>
        <x:v>75</x:v>
      </x:c>
      <x:c r="D121" s="419" t="s">
        <x:v>1268</x:v>
      </x:c>
      <x:c r="F121" s="420" t="str">
        <x:f>"(Col. "&amp;L81&amp;", Line "&amp;B112&amp;")"</x:f>
        <x:v>(Col. (H), Line 72)</x:v>
      </x:c>
      <x:c r="H121" s="423">
        <x:f>L112</x:f>
        <x:v>0</x:v>
      </x:c>
      <x:c r="J121" s="419" t="s">
        <x:v>1268</x:v>
      </x:c>
      <x:c r="L121" s="420" t="str">
        <x:f>"(Col. "&amp;R81&amp;", Line "&amp;B112&amp;")"</x:f>
        <x:v>(Col. (M), Line 72)</x:v>
      </x:c>
      <x:c r="N121" s="423">
        <x:f>R112</x:f>
        <x:v>0</x:v>
      </x:c>
      <x:c r="O121" s="325"/>
      <x:c r="P121" s="325"/>
      <x:c r="Q121" s="325"/>
      <x:c r="R121" s="324"/>
      <x:c r="S121" s="324"/>
    </x:row>
    <x:row r="122" spans="2:19" ht="5.0999999999999996" customHeight="1">
      <x:c r="D122" s="323"/>
      <x:c r="E122" s="323"/>
      <x:c r="J122" s="323"/>
      <x:c r="K122" s="323"/>
      <x:c r="O122" s="325"/>
      <x:c r="P122" s="325"/>
      <x:c r="Q122" s="325"/>
      <x:c r="R122" s="324"/>
      <x:c r="S122" s="324"/>
    </x:row>
    <x:row r="123" spans="2:19">
      <x:c r="B123" s="306">
        <x:f>B121+1</x:f>
        <x:v>76</x:v>
      </x:c>
      <x:c r="D123" s="6" t="s">
        <x:v>1111</x:v>
      </x:c>
      <x:c r="E123" s="323"/>
      <x:c r="F123" s="420" t="s">
        <x:v>1519</x:v>
      </x:c>
      <x:c r="G123" s="424"/>
      <x:c r="H123" s="425">
        <x:f>SUM(H119:H122)</x:f>
        <x:v>-43682928.237910591</x:v>
      </x:c>
      <x:c r="I123" s="424"/>
      <x:c r="J123" s="6" t="s">
        <x:v>1111</x:v>
      </x:c>
      <x:c r="K123" s="323"/>
      <x:c r="L123" s="426" t="s">
        <x:v>1519</x:v>
      </x:c>
      <x:c r="M123" s="424"/>
      <x:c r="N123" s="425">
        <x:f>SUM(N119:N122)</x:f>
        <x:v>-43290071.237910576</x:v>
      </x:c>
      <x:c r="O123" s="325"/>
      <x:c r="P123" s="325"/>
      <x:c r="Q123" s="325"/>
      <x:c r="R123" s="324"/>
      <x:c r="S123" s="324"/>
    </x:row>
    <x:row r="124" spans="2:19">
      <x:c r="D124" s="323"/>
      <x:c r="E124" s="323"/>
      <x:c r="F124" s="323"/>
      <x:c r="G124" s="323"/>
      <x:c r="H124" s="323"/>
      <x:c r="I124" s="324"/>
      <x:c r="J124" s="325"/>
      <x:c r="K124" s="325"/>
      <x:c r="L124" s="324"/>
      <x:c r="M124" s="324"/>
      <x:c r="O124" s="325"/>
      <x:c r="P124" s="325"/>
      <x:c r="Q124" s="325"/>
      <x:c r="R124" s="324"/>
      <x:c r="S124" s="324"/>
    </x:row>
    <x:row r="125" spans="2:19">
      <x:c r="D125" s="323"/>
      <x:c r="E125" s="323"/>
      <x:c r="F125" s="323"/>
      <x:c r="G125" s="323"/>
      <x:c r="H125" s="324"/>
      <x:c r="I125" s="324"/>
      <x:c r="K125" s="325"/>
      <x:c r="L125" s="324"/>
      <x:c r="M125" s="324"/>
      <x:c r="O125" s="325"/>
      <x:c r="P125" s="325"/>
      <x:c r="Q125" s="325"/>
      <x:c r="R125" s="324"/>
      <x:c r="S125" s="324"/>
    </x:row>
    <x:row r="126" spans="2:19" ht="15.75" customHeight="1">
      <x:c r="B126" s="1834" t="s">
        <x:v>1269</x:v>
      </x:c>
      <x:c r="C126" s="1834"/>
      <x:c r="D126" s="1834"/>
      <x:c r="E126" s="1834"/>
      <x:c r="F126" s="1834"/>
      <x:c r="G126" s="1834"/>
      <x:c r="H126" s="1834"/>
      <x:c r="I126" s="1834"/>
      <x:c r="J126" s="1834"/>
      <x:c r="K126" s="1834"/>
      <x:c r="L126" s="1834"/>
      <x:c r="M126" s="1834"/>
      <x:c r="N126" s="1834"/>
      <x:c r="O126" s="1834"/>
      <x:c r="P126" s="1834"/>
      <x:c r="Q126" s="1834"/>
      <x:c r="R126" s="1834"/>
    </x:row>
    <x:row r="127" spans="2:19">
      <x:c r="D127" s="303"/>
    </x:row>
    <x:row r="128" spans="2:19">
      <x:c r="D128" s="303" t="s">
        <x:v>1245</x:v>
      </x:c>
      <x:c r="J128" s="1824"/>
      <x:c r="K128" s="1824"/>
      <x:c r="L128" s="1824"/>
      <x:c r="N128" s="1824"/>
      <x:c r="O128" s="1824"/>
      <x:c r="P128" s="1824"/>
      <x:c r="Q128" s="1824"/>
      <x:c r="R128" s="1824"/>
    </x:row>
    <x:row r="129" spans="2:19">
      <x:c r="D129" s="1818" t="s">
        <x:v>861</x:v>
      </x:c>
      <x:c r="E129" s="1819"/>
      <x:c r="F129" s="1819"/>
      <x:c r="G129" s="1819"/>
      <x:c r="H129" s="1820"/>
      <x:c r="I129" s="307"/>
      <x:c r="J129" s="1821" t="s">
        <x:v>1246</x:v>
      </x:c>
      <x:c r="K129" s="1822"/>
      <x:c r="L129" s="1823"/>
      <x:c r="M129" s="307"/>
      <x:c r="N129" s="1821" t="s">
        <x:v>1247</x:v>
      </x:c>
      <x:c r="O129" s="1822"/>
      <x:c r="P129" s="1822"/>
      <x:c r="Q129" s="1822"/>
      <x:c r="R129" s="1823"/>
      <x:c r="S129" s="307"/>
    </x:row>
    <x:row r="130" spans="2:19">
      <x:c r="D130" s="308" t="s">
        <x:v>164</x:v>
      </x:c>
      <x:c r="E130" s="308" t="s">
        <x:v>165</x:v>
      </x:c>
      <x:c r="F130" s="308" t="s">
        <x:v>1190</x:v>
      </x:c>
      <x:c r="G130" s="308" t="s">
        <x:v>1191</x:v>
      </x:c>
      <x:c r="H130" s="308" t="s">
        <x:v>1192</x:v>
      </x:c>
      <x:c r="I130" s="307"/>
      <x:c r="J130" s="308" t="s">
        <x:v>1193</x:v>
      </x:c>
      <x:c r="K130" s="308" t="s">
        <x:v>1194</x:v>
      </x:c>
      <x:c r="L130" s="308" t="s">
        <x:v>1195</x:v>
      </x:c>
      <x:c r="M130" s="307"/>
      <x:c r="N130" s="308" t="s">
        <x:v>1196</x:v>
      </x:c>
      <x:c r="O130" s="308" t="s">
        <x:v>1197</x:v>
      </x:c>
      <x:c r="P130" s="308" t="s">
        <x:v>1198</x:v>
      </x:c>
      <x:c r="Q130" s="308" t="s">
        <x:v>1199</x:v>
      </x:c>
      <x:c r="R130" s="308" t="s">
        <x:v>1200</x:v>
      </x:c>
      <x:c r="S130" s="307"/>
    </x:row>
    <x:row r="131" spans="2:19" ht="63" customHeight="1">
      <x:c r="B131" s="309" t="s">
        <x:v>1201</x:v>
      </x:c>
      <x:c r="D131" s="310" t="s">
        <x:v>159</x:v>
      </x:c>
      <x:c r="E131" s="310" t="s">
        <x:v>862</x:v>
      </x:c>
      <x:c r="F131" s="310" t="s">
        <x:v>951</x:v>
      </x:c>
      <x:c r="G131" s="310" t="s">
        <x:v>950</x:v>
      </x:c>
      <x:c r="H131" s="310" t="s">
        <x:v>1202</x:v>
      </x:c>
      <x:c r="I131" s="510"/>
      <x:c r="J131" s="310" t="s">
        <x:v>865</x:v>
      </x:c>
      <x:c r="K131" s="310" t="s">
        <x:v>1203</x:v>
      </x:c>
      <x:c r="L131" s="310" t="s">
        <x:v>1204</x:v>
      </x:c>
      <x:c r="M131" s="510"/>
      <x:c r="N131" s="310" t="s">
        <x:v>949</x:v>
      </x:c>
      <x:c r="O131" s="310" t="s">
        <x:v>1205</x:v>
      </x:c>
      <x:c r="P131" s="310" t="s">
        <x:v>1206</x:v>
      </x:c>
      <x:c r="Q131" s="310" t="s">
        <x:v>1207</x:v>
      </x:c>
      <x:c r="R131" s="310" t="s">
        <x:v>1208</x:v>
      </x:c>
      <x:c r="S131" s="510"/>
    </x:row>
    <x:row r="132" spans="2:19">
      <x:c r="E132" s="510"/>
      <x:c r="F132" s="510"/>
      <x:c r="G132" s="510"/>
      <x:c r="H132" s="510"/>
      <x:c r="I132" s="510"/>
      <x:c r="J132" s="510"/>
      <x:c r="K132" s="510"/>
      <x:c r="L132" s="510"/>
      <x:c r="M132" s="510"/>
      <x:c r="N132" s="510"/>
      <x:c r="O132" s="510"/>
      <x:c r="P132" s="510"/>
      <x:c r="Q132" s="510"/>
      <x:c r="R132" s="510"/>
      <x:c r="S132" s="510"/>
    </x:row>
    <x:row r="133" spans="2:19">
      <x:c r="B133" s="306">
        <x:f>B123+1</x:f>
        <x:v>77</x:v>
      </x:c>
      <x:c r="D133" s="257" t="s">
        <x:v>1248</x:v>
      </x:c>
      <x:c r="E133" s="510"/>
      <x:c r="F133" s="510"/>
      <x:c r="G133" s="510"/>
      <x:c r="H133" s="510"/>
      <x:c r="I133" s="510"/>
      <x:c r="J133" s="311" t="str">
        <x:f>$J$14</x:f>
        <x:v>12/31/2022 (Actuals)</x:v>
      </x:c>
      <x:c r="K133" s="510"/>
      <x:c r="L133" s="311">
        <x:f>'1E - EDIT Amortization'!M193</x:f>
        <x:v>0</x:v>
      </x:c>
      <x:c r="M133" s="510"/>
      <x:c r="N133" s="311" t="str">
        <x:f>$N$14</x:f>
        <x:v>12/31/2022 (Actuals)</x:v>
      </x:c>
      <x:c r="O133" s="510"/>
      <x:c r="P133" s="510"/>
      <x:c r="Q133" s="510"/>
      <x:c r="R133" s="311">
        <x:f>'1E - EDIT Amortization'!M193</x:f>
        <x:v>0</x:v>
      </x:c>
      <x:c r="S133" s="510"/>
    </x:row>
    <x:row r="134" spans="2:19">
      <x:c r="E134" s="510"/>
      <x:c r="F134" s="510"/>
      <x:c r="G134" s="510"/>
      <x:c r="H134" s="510"/>
      <x:c r="I134" s="510"/>
      <x:c r="J134" s="510"/>
      <x:c r="K134" s="510"/>
      <x:c r="L134" s="510"/>
      <x:c r="M134" s="510"/>
      <x:c r="N134" s="1386"/>
      <x:c r="O134" s="510"/>
      <x:c r="P134" s="510"/>
      <x:c r="Q134" s="510"/>
      <x:c r="R134" s="510"/>
      <x:c r="S134" s="510"/>
    </x:row>
    <x:row r="135" spans="2:19">
      <x:c r="B135" s="306">
        <x:f>B133+1</x:f>
        <x:v>78</x:v>
      </x:c>
      <x:c r="D135" s="257" t="s">
        <x:v>1638</x:v>
      </x:c>
      <x:c r="E135" s="1240"/>
      <x:c r="F135" s="1240"/>
      <x:c r="G135" s="1240"/>
      <x:c r="H135" s="1240"/>
      <x:c r="I135" s="1240"/>
      <x:c r="J135" s="311" t="str">
        <x:f>$J$16</x:f>
        <x:v>12/31/2023 (Projected)</x:v>
      </x:c>
      <x:c r="K135" s="1240"/>
      <x:c r="L135" s="1240"/>
      <x:c r="M135" s="1240"/>
      <x:c r="N135" s="311" t="str">
        <x:f>$N$16</x:f>
        <x:v>12/31/2023 (Actuals)</x:v>
      </x:c>
      <x:c r="O135" s="1240"/>
      <x:c r="P135" s="1240"/>
      <x:c r="Q135" s="1240"/>
      <x:c r="R135" s="1240"/>
      <x:c r="S135" s="1240"/>
    </x:row>
    <x:row r="136" spans="2:19">
      <x:c r="E136" s="1240"/>
      <x:c r="F136" s="1240"/>
      <x:c r="G136" s="1240"/>
      <x:c r="H136" s="1240"/>
      <x:c r="I136" s="1240"/>
      <x:c r="J136" s="1240"/>
      <x:c r="K136" s="1240"/>
      <x:c r="L136" s="1240"/>
      <x:c r="M136" s="1240"/>
      <x:c r="N136" s="1240"/>
      <x:c r="O136" s="1240"/>
      <x:c r="P136" s="1240"/>
      <x:c r="Q136" s="1240"/>
      <x:c r="R136" s="1240"/>
      <x:c r="S136" s="1240"/>
    </x:row>
    <x:row r="137" spans="2:19">
      <x:c r="B137" s="306">
        <x:f>B135+1</x:f>
        <x:v>79</x:v>
      </x:c>
      <x:c r="D137" s="312" t="s">
        <x:v>491</x:v>
      </x:c>
      <x:c r="E137" s="311">
        <x:f>E18</x:f>
        <x:v>31</x:v>
      </x:c>
      <x:c r="F137" s="311">
        <x:f t="shared" ref="F137:G137" si="38">F18</x:f>
        <x:v>0</x:v>
      </x:c>
      <x:c r="G137" s="311">
        <x:f t="shared" si="38"/>
        <x:v>214</x:v>
      </x:c>
      <x:c r="H137" s="313">
        <x:f t="shared" ref="H137:H148" si="39">IF(F137=0,0.5,F137/G137)</x:f>
        <x:v>0.5</x:v>
      </x:c>
      <x:c r="I137" s="314"/>
      <x:c r="J137" s="311">
        <x:f>'1E - EDIT Amortization'!$O$193/12</x:f>
        <x:v>0</x:v>
      </x:c>
      <x:c r="K137" s="315">
        <x:f t="shared" ref="K137:K144" si="40">+J137*H137</x:f>
        <x:v>0</x:v>
      </x:c>
      <x:c r="L137" s="315">
        <x:f>+K137+L133</x:f>
        <x:v>0</x:v>
      </x:c>
      <x:c r="M137" s="314"/>
      <x:c r="N137" s="311">
        <x:v>0</x:v>
      </x:c>
      <x:c r="O137" s="315">
        <x:f t="shared" ref="O137:O148" si="41">IF($D$249="True-Up Adjustment",N137-J137,0)</x:f>
        <x:v>0</x:v>
      </x:c>
      <x:c r="P137" s="315">
        <x:f t="shared" ref="P137:P148" si="42">IF($D$249="True-Up Adjustment",IF(AND(J137&gt;=0,N137&gt;=0),IF(O137&gt;=0,K137+O137,N137/J137*K137),IF(AND(J137&lt;0,N137&lt;0),IF(O137&lt;0,K137+O137,N137/J137*K137),0)),0)</x:f>
        <x:v>0</x:v>
      </x:c>
      <x:c r="Q137" s="315">
        <x:f t="shared" ref="Q137:Q148" si="43">IF(AND(J137&gt;=0,N137&lt;0),N137,IF(AND(J137&lt;0,N137&gt;=0),N137,0))</x:f>
        <x:v>0</x:v>
      </x:c>
      <x:c r="R137" s="315">
        <x:f>P137+Q137+R133</x:f>
        <x:v>0</x:v>
      </x:c>
      <x:c r="S137" s="314"/>
    </x:row>
    <x:row r="138" spans="2:19">
      <x:c r="B138" s="306">
        <x:f t="shared" ref="B138:B149" si="44">+B137+1</x:f>
        <x:v>80</x:v>
      </x:c>
      <x:c r="D138" s="312" t="s">
        <x:v>492</x:v>
      </x:c>
      <x:c r="E138" s="311">
        <x:f t="shared" ref="E138:G138" si="45">E19</x:f>
        <x:v>28</x:v>
      </x:c>
      <x:c r="F138" s="311">
        <x:f t="shared" si="45"/>
        <x:v>0</x:v>
      </x:c>
      <x:c r="G138" s="311">
        <x:f t="shared" si="45"/>
        <x:v>214</x:v>
      </x:c>
      <x:c r="H138" s="313">
        <x:f t="shared" si="39"/>
        <x:v>0.5</x:v>
      </x:c>
      <x:c r="I138" s="314"/>
      <x:c r="J138" s="311">
        <x:f>'1E - EDIT Amortization'!$O$193/12</x:f>
        <x:v>0</x:v>
      </x:c>
      <x:c r="K138" s="315">
        <x:f t="shared" si="40"/>
        <x:v>0</x:v>
      </x:c>
      <x:c r="L138" s="315">
        <x:f t="shared" ref="L138:L148" si="46">+K138+L137</x:f>
        <x:v>0</x:v>
      </x:c>
      <x:c r="M138" s="314"/>
      <x:c r="N138" s="311">
        <x:v>0</x:v>
      </x:c>
      <x:c r="O138" s="315">
        <x:f t="shared" si="41"/>
        <x:v>0</x:v>
      </x:c>
      <x:c r="P138" s="315">
        <x:f t="shared" si="42"/>
        <x:v>0</x:v>
      </x:c>
      <x:c r="Q138" s="315">
        <x:f t="shared" si="43"/>
        <x:v>0</x:v>
      </x:c>
      <x:c r="R138" s="315">
        <x:f t="shared" ref="R138:R148" si="47">R137+P138+Q138</x:f>
        <x:v>0</x:v>
      </x:c>
      <x:c r="S138" s="314"/>
    </x:row>
    <x:row r="139" spans="2:19">
      <x:c r="B139" s="306">
        <x:f t="shared" si="44"/>
        <x:v>81</x:v>
      </x:c>
      <x:c r="D139" s="312" t="s">
        <x:v>511</x:v>
      </x:c>
      <x:c r="E139" s="311">
        <x:f t="shared" ref="E139:G139" si="48">E20</x:f>
        <x:v>31</x:v>
      </x:c>
      <x:c r="F139" s="311">
        <x:f t="shared" si="48"/>
        <x:v>0</x:v>
      </x:c>
      <x:c r="G139" s="311">
        <x:f t="shared" si="48"/>
        <x:v>214</x:v>
      </x:c>
      <x:c r="H139" s="313">
        <x:f t="shared" si="39"/>
        <x:v>0.5</x:v>
      </x:c>
      <x:c r="I139" s="314"/>
      <x:c r="J139" s="311">
        <x:f>'1E - EDIT Amortization'!$O$193/12</x:f>
        <x:v>0</x:v>
      </x:c>
      <x:c r="K139" s="315">
        <x:f t="shared" si="40"/>
        <x:v>0</x:v>
      </x:c>
      <x:c r="L139" s="315">
        <x:f t="shared" si="46"/>
        <x:v>0</x:v>
      </x:c>
      <x:c r="M139" s="314"/>
      <x:c r="N139" s="311">
        <x:v>0</x:v>
      </x:c>
      <x:c r="O139" s="315">
        <x:f t="shared" si="41"/>
        <x:v>0</x:v>
      </x:c>
      <x:c r="P139" s="315">
        <x:f t="shared" si="42"/>
        <x:v>0</x:v>
      </x:c>
      <x:c r="Q139" s="315">
        <x:f t="shared" si="43"/>
        <x:v>0</x:v>
      </x:c>
      <x:c r="R139" s="315">
        <x:f t="shared" si="47"/>
        <x:v>0</x:v>
      </x:c>
      <x:c r="S139" s="314"/>
    </x:row>
    <x:row r="140" spans="2:19">
      <x:c r="B140" s="306">
        <x:f t="shared" si="44"/>
        <x:v>82</x:v>
      </x:c>
      <x:c r="D140" s="312" t="s">
        <x:v>161</x:v>
      </x:c>
      <x:c r="E140" s="311">
        <x:f t="shared" ref="E140:G140" si="49">E21</x:f>
        <x:v>30</x:v>
      </x:c>
      <x:c r="F140" s="311">
        <x:f t="shared" si="49"/>
        <x:v>0</x:v>
      </x:c>
      <x:c r="G140" s="311">
        <x:f t="shared" si="49"/>
        <x:v>214</x:v>
      </x:c>
      <x:c r="H140" s="313">
        <x:f t="shared" si="39"/>
        <x:v>0.5</x:v>
      </x:c>
      <x:c r="I140" s="314"/>
      <x:c r="J140" s="311">
        <x:f>'1E - EDIT Amortization'!$O$193/12</x:f>
        <x:v>0</x:v>
      </x:c>
      <x:c r="K140" s="315">
        <x:f t="shared" si="40"/>
        <x:v>0</x:v>
      </x:c>
      <x:c r="L140" s="315">
        <x:f t="shared" si="46"/>
        <x:v>0</x:v>
      </x:c>
      <x:c r="M140" s="314"/>
      <x:c r="N140" s="311">
        <x:v>0</x:v>
      </x:c>
      <x:c r="O140" s="315">
        <x:f t="shared" si="41"/>
        <x:v>0</x:v>
      </x:c>
      <x:c r="P140" s="315">
        <x:f t="shared" si="42"/>
        <x:v>0</x:v>
      </x:c>
      <x:c r="Q140" s="315">
        <x:f t="shared" si="43"/>
        <x:v>0</x:v>
      </x:c>
      <x:c r="R140" s="315">
        <x:f t="shared" si="47"/>
        <x:v>0</x:v>
      </x:c>
      <x:c r="S140" s="314"/>
    </x:row>
    <x:row r="141" spans="2:19">
      <x:c r="B141" s="306">
        <x:f t="shared" si="44"/>
        <x:v>83</x:v>
      </x:c>
      <x:c r="D141" s="312" t="s">
        <x:v>162</x:v>
      </x:c>
      <x:c r="E141" s="311">
        <x:f t="shared" ref="E141:G141" si="50">E22</x:f>
        <x:v>31</x:v>
      </x:c>
      <x:c r="F141" s="311">
        <x:f t="shared" si="50"/>
        <x:v>0</x:v>
      </x:c>
      <x:c r="G141" s="311">
        <x:f t="shared" si="50"/>
        <x:v>214</x:v>
      </x:c>
      <x:c r="H141" s="313">
        <x:f t="shared" si="39"/>
        <x:v>0.5</x:v>
      </x:c>
      <x:c r="I141" s="314"/>
      <x:c r="J141" s="311">
        <x:f>'1E - EDIT Amortization'!$O$193/12</x:f>
        <x:v>0</x:v>
      </x:c>
      <x:c r="K141" s="315">
        <x:f t="shared" si="40"/>
        <x:v>0</x:v>
      </x:c>
      <x:c r="L141" s="315">
        <x:f t="shared" si="46"/>
        <x:v>0</x:v>
      </x:c>
      <x:c r="M141" s="314"/>
      <x:c r="N141" s="311">
        <x:v>0</x:v>
      </x:c>
      <x:c r="O141" s="315">
        <x:f t="shared" si="41"/>
        <x:v>0</x:v>
      </x:c>
      <x:c r="P141" s="315">
        <x:f t="shared" si="42"/>
        <x:v>0</x:v>
      </x:c>
      <x:c r="Q141" s="315">
        <x:f t="shared" si="43"/>
        <x:v>0</x:v>
      </x:c>
      <x:c r="R141" s="315">
        <x:f t="shared" si="47"/>
        <x:v>0</x:v>
      </x:c>
      <x:c r="S141" s="314"/>
    </x:row>
    <x:row r="142" spans="2:19">
      <x:c r="B142" s="306">
        <x:f t="shared" si="44"/>
        <x:v>84</x:v>
      </x:c>
      <x:c r="D142" s="312" t="s">
        <x:v>163</x:v>
      </x:c>
      <x:c r="E142" s="311">
        <x:f t="shared" ref="E142:G142" si="51">E23</x:f>
        <x:v>30</x:v>
      </x:c>
      <x:c r="F142" s="311">
        <x:f t="shared" si="51"/>
        <x:v>185</x:v>
      </x:c>
      <x:c r="G142" s="311">
        <x:f t="shared" si="51"/>
        <x:v>214</x:v>
      </x:c>
      <x:c r="H142" s="313">
        <x:f t="shared" si="39"/>
        <x:v>0.86448598130841126</x:v>
      </x:c>
      <x:c r="I142" s="314"/>
      <x:c r="J142" s="311">
        <x:f>'1E - EDIT Amortization'!$O$193/12</x:f>
        <x:v>0</x:v>
      </x:c>
      <x:c r="K142" s="315">
        <x:f t="shared" si="40"/>
        <x:v>0</x:v>
      </x:c>
      <x:c r="L142" s="315">
        <x:f t="shared" si="46"/>
        <x:v>0</x:v>
      </x:c>
      <x:c r="M142" s="314"/>
      <x:c r="N142" s="311">
        <x:v>0</x:v>
      </x:c>
      <x:c r="O142" s="315">
        <x:f t="shared" si="41"/>
        <x:v>0</x:v>
      </x:c>
      <x:c r="P142" s="315">
        <x:f t="shared" si="42"/>
        <x:v>0</x:v>
      </x:c>
      <x:c r="Q142" s="315">
        <x:f t="shared" si="43"/>
        <x:v>0</x:v>
      </x:c>
      <x:c r="R142" s="315">
        <x:f t="shared" si="47"/>
        <x:v>0</x:v>
      </x:c>
      <x:c r="S142" s="314"/>
    </x:row>
    <x:row r="143" spans="2:19">
      <x:c r="B143" s="306">
        <x:f t="shared" si="44"/>
        <x:v>85</x:v>
      </x:c>
      <x:c r="D143" s="312" t="s">
        <x:v>494</x:v>
      </x:c>
      <x:c r="E143" s="311">
        <x:f t="shared" ref="E143:G143" si="52">E24</x:f>
        <x:v>31</x:v>
      </x:c>
      <x:c r="F143" s="311">
        <x:f t="shared" si="52"/>
        <x:v>154</x:v>
      </x:c>
      <x:c r="G143" s="311">
        <x:f t="shared" si="52"/>
        <x:v>214</x:v>
      </x:c>
      <x:c r="H143" s="313">
        <x:f t="shared" si="39"/>
        <x:v>0.71962616822429903</x:v>
      </x:c>
      <x:c r="I143" s="314"/>
      <x:c r="J143" s="311">
        <x:f>'1E - EDIT Amortization'!$O$193/12</x:f>
        <x:v>0</x:v>
      </x:c>
      <x:c r="K143" s="315">
        <x:f t="shared" si="40"/>
        <x:v>0</x:v>
      </x:c>
      <x:c r="L143" s="315">
        <x:f t="shared" si="46"/>
        <x:v>0</x:v>
      </x:c>
      <x:c r="M143" s="314"/>
      <x:c r="N143" s="311">
        <x:v>0</x:v>
      </x:c>
      <x:c r="O143" s="315">
        <x:f t="shared" si="41"/>
        <x:v>0</x:v>
      </x:c>
      <x:c r="P143" s="315">
        <x:f t="shared" si="42"/>
        <x:v>0</x:v>
      </x:c>
      <x:c r="Q143" s="315">
        <x:f t="shared" si="43"/>
        <x:v>0</x:v>
      </x:c>
      <x:c r="R143" s="315">
        <x:f t="shared" si="47"/>
        <x:v>0</x:v>
      </x:c>
      <x:c r="S143" s="314"/>
    </x:row>
    <x:row r="144" spans="2:19">
      <x:c r="B144" s="306">
        <x:f t="shared" si="44"/>
        <x:v>86</x:v>
      </x:c>
      <x:c r="D144" s="312" t="s">
        <x:v>512</x:v>
      </x:c>
      <x:c r="E144" s="311">
        <x:f t="shared" ref="E144:G144" si="53">E25</x:f>
        <x:v>31</x:v>
      </x:c>
      <x:c r="F144" s="311">
        <x:f t="shared" si="53"/>
        <x:v>123</x:v>
      </x:c>
      <x:c r="G144" s="311">
        <x:f t="shared" si="53"/>
        <x:v>214</x:v>
      </x:c>
      <x:c r="H144" s="313">
        <x:f t="shared" si="39"/>
        <x:v>0.57476635514018692</x:v>
      </x:c>
      <x:c r="I144" s="314"/>
      <x:c r="J144" s="311">
        <x:f>'1E - EDIT Amortization'!$O$193/12</x:f>
        <x:v>0</x:v>
      </x:c>
      <x:c r="K144" s="315">
        <x:f t="shared" si="40"/>
        <x:v>0</x:v>
      </x:c>
      <x:c r="L144" s="315">
        <x:f t="shared" si="46"/>
        <x:v>0</x:v>
      </x:c>
      <x:c r="M144" s="314"/>
      <x:c r="N144" s="311">
        <x:v>0</x:v>
      </x:c>
      <x:c r="O144" s="315">
        <x:f t="shared" si="41"/>
        <x:v>0</x:v>
      </x:c>
      <x:c r="P144" s="315">
        <x:f t="shared" si="42"/>
        <x:v>0</x:v>
      </x:c>
      <x:c r="Q144" s="315">
        <x:f t="shared" si="43"/>
        <x:v>0</x:v>
      </x:c>
      <x:c r="R144" s="315">
        <x:f t="shared" si="47"/>
        <x:v>0</x:v>
      </x:c>
      <x:c r="S144" s="314"/>
    </x:row>
    <x:row r="145" spans="2:19">
      <x:c r="B145" s="306">
        <x:f t="shared" si="44"/>
        <x:v>87</x:v>
      </x:c>
      <x:c r="D145" s="312" t="s">
        <x:v>496</x:v>
      </x:c>
      <x:c r="E145" s="311">
        <x:f t="shared" ref="E145:G145" si="54">E26</x:f>
        <x:v>30</x:v>
      </x:c>
      <x:c r="F145" s="311">
        <x:f t="shared" si="54"/>
        <x:v>93</x:v>
      </x:c>
      <x:c r="G145" s="311">
        <x:f t="shared" si="54"/>
        <x:v>214</x:v>
      </x:c>
      <x:c r="H145" s="313">
        <x:f t="shared" si="39"/>
        <x:v>0.43457943925233644</x:v>
      </x:c>
      <x:c r="I145" s="314"/>
      <x:c r="J145" s="311">
        <x:f>'1E - EDIT Amortization'!$O$193/12</x:f>
        <x:v>0</x:v>
      </x:c>
      <x:c r="K145" s="315">
        <x:f>+J145*H145</x:f>
        <x:v>0</x:v>
      </x:c>
      <x:c r="L145" s="315">
        <x:f t="shared" si="46"/>
        <x:v>0</x:v>
      </x:c>
      <x:c r="M145" s="314"/>
      <x:c r="N145" s="311">
        <x:v>0</x:v>
      </x:c>
      <x:c r="O145" s="315">
        <x:f t="shared" si="41"/>
        <x:v>0</x:v>
      </x:c>
      <x:c r="P145" s="315">
        <x:f t="shared" si="42"/>
        <x:v>0</x:v>
      </x:c>
      <x:c r="Q145" s="315">
        <x:f t="shared" si="43"/>
        <x:v>0</x:v>
      </x:c>
      <x:c r="R145" s="315">
        <x:f t="shared" si="47"/>
        <x:v>0</x:v>
      </x:c>
      <x:c r="S145" s="314"/>
    </x:row>
    <x:row r="146" spans="2:19">
      <x:c r="B146" s="306">
        <x:f t="shared" si="44"/>
        <x:v>88</x:v>
      </x:c>
      <x:c r="D146" s="312" t="s">
        <x:v>497</x:v>
      </x:c>
      <x:c r="E146" s="311">
        <x:f t="shared" ref="E146:G146" si="55">E27</x:f>
        <x:v>31</x:v>
      </x:c>
      <x:c r="F146" s="311">
        <x:f t="shared" si="55"/>
        <x:v>62</x:v>
      </x:c>
      <x:c r="G146" s="311">
        <x:f t="shared" si="55"/>
        <x:v>214</x:v>
      </x:c>
      <x:c r="H146" s="313">
        <x:f t="shared" si="39"/>
        <x:v>0.28971962616822428</x:v>
      </x:c>
      <x:c r="I146" s="314"/>
      <x:c r="J146" s="311">
        <x:f>'1E - EDIT Amortization'!$O$193/12</x:f>
        <x:v>0</x:v>
      </x:c>
      <x:c r="K146" s="315">
        <x:f t="shared" ref="K146:K148" si="56">+J146*H146</x:f>
        <x:v>0</x:v>
      </x:c>
      <x:c r="L146" s="315">
        <x:f t="shared" si="46"/>
        <x:v>0</x:v>
      </x:c>
      <x:c r="M146" s="314"/>
      <x:c r="N146" s="311">
        <x:v>0</x:v>
      </x:c>
      <x:c r="O146" s="315">
        <x:f t="shared" si="41"/>
        <x:v>0</x:v>
      </x:c>
      <x:c r="P146" s="315">
        <x:f t="shared" si="42"/>
        <x:v>0</x:v>
      </x:c>
      <x:c r="Q146" s="315">
        <x:f t="shared" si="43"/>
        <x:v>0</x:v>
      </x:c>
      <x:c r="R146" s="315">
        <x:f t="shared" si="47"/>
        <x:v>0</x:v>
      </x:c>
      <x:c r="S146" s="314"/>
    </x:row>
    <x:row r="147" spans="2:19">
      <x:c r="B147" s="306">
        <x:f t="shared" si="44"/>
        <x:v>89</x:v>
      </x:c>
      <x:c r="D147" s="312" t="s">
        <x:v>498</x:v>
      </x:c>
      <x:c r="E147" s="311">
        <x:f t="shared" ref="E147:G147" si="57">E28</x:f>
        <x:v>30</x:v>
      </x:c>
      <x:c r="F147" s="311">
        <x:f t="shared" si="57"/>
        <x:v>32</x:v>
      </x:c>
      <x:c r="G147" s="311">
        <x:f t="shared" si="57"/>
        <x:v>214</x:v>
      </x:c>
      <x:c r="H147" s="313">
        <x:f t="shared" si="39"/>
        <x:v>0.14953271028037382</x:v>
      </x:c>
      <x:c r="I147" s="314"/>
      <x:c r="J147" s="311">
        <x:f>'1E - EDIT Amortization'!$O$193/12</x:f>
        <x:v>0</x:v>
      </x:c>
      <x:c r="K147" s="315">
        <x:f t="shared" si="56"/>
        <x:v>0</x:v>
      </x:c>
      <x:c r="L147" s="315">
        <x:f t="shared" si="46"/>
        <x:v>0</x:v>
      </x:c>
      <x:c r="M147" s="314"/>
      <x:c r="N147" s="311">
        <x:v>0</x:v>
      </x:c>
      <x:c r="O147" s="315">
        <x:f t="shared" si="41"/>
        <x:v>0</x:v>
      </x:c>
      <x:c r="P147" s="315">
        <x:f t="shared" si="42"/>
        <x:v>0</x:v>
      </x:c>
      <x:c r="Q147" s="315">
        <x:f t="shared" si="43"/>
        <x:v>0</x:v>
      </x:c>
      <x:c r="R147" s="315">
        <x:f t="shared" si="47"/>
        <x:v>0</x:v>
      </x:c>
      <x:c r="S147" s="314"/>
    </x:row>
    <x:row r="148" spans="2:19">
      <x:c r="B148" s="306">
        <x:f t="shared" si="44"/>
        <x:v>90</x:v>
      </x:c>
      <x:c r="D148" s="316" t="s">
        <x:v>708</x:v>
      </x:c>
      <x:c r="E148" s="311">
        <x:f t="shared" ref="E148:G148" si="58">E29</x:f>
        <x:v>31</x:v>
      </x:c>
      <x:c r="F148" s="311">
        <x:f t="shared" si="58"/>
        <x:v>1</x:v>
      </x:c>
      <x:c r="G148" s="311">
        <x:f t="shared" si="58"/>
        <x:v>214</x:v>
      </x:c>
      <x:c r="H148" s="313">
        <x:f t="shared" si="39"/>
        <x:v>4.6728971962616819E-3</x:v>
      </x:c>
      <x:c r="I148" s="314"/>
      <x:c r="J148" s="311">
        <x:f>'1E - EDIT Amortization'!$O$193/12</x:f>
        <x:v>0</x:v>
      </x:c>
      <x:c r="K148" s="315">
        <x:f t="shared" si="56"/>
        <x:v>0</x:v>
      </x:c>
      <x:c r="L148" s="315">
        <x:f t="shared" si="46"/>
        <x:v>0</x:v>
      </x:c>
      <x:c r="M148" s="314"/>
      <x:c r="N148" s="311">
        <x:v>0</x:v>
      </x:c>
      <x:c r="O148" s="315">
        <x:f t="shared" si="41"/>
        <x:v>0</x:v>
      </x:c>
      <x:c r="P148" s="315">
        <x:f t="shared" si="42"/>
        <x:v>0</x:v>
      </x:c>
      <x:c r="Q148" s="315">
        <x:f t="shared" si="43"/>
        <x:v>0</x:v>
      </x:c>
      <x:c r="R148" s="315">
        <x:f t="shared" si="47"/>
        <x:v>0</x:v>
      </x:c>
      <x:c r="S148" s="314"/>
    </x:row>
    <x:row r="149" spans="2:19">
      <x:c r="B149" s="306">
        <x:f t="shared" si="44"/>
        <x:v>91</x:v>
      </x:c>
      <x:c r="D149" s="317" t="str">
        <x:f>"Total (Sum of Lines "&amp;B137&amp;" - "&amp;B148&amp;")"</x:f>
        <x:v>Total (Sum of Lines 79 - 90)</x:v>
      </x:c>
      <x:c r="E149" s="318">
        <x:f>SUM(E137:E148)</x:f>
        <x:v>365</x:v>
      </x:c>
      <x:c r="F149" s="319"/>
      <x:c r="G149" s="319"/>
      <x:c r="H149" s="320"/>
      <x:c r="I149" s="321"/>
      <x:c r="J149" s="318">
        <x:f>SUM(J137:J148)</x:f>
        <x:v>0</x:v>
      </x:c>
      <x:c r="K149" s="318">
        <x:f>SUM(K137:K148)</x:f>
        <x:v>0</x:v>
      </x:c>
      <x:c r="L149" s="322"/>
      <x:c r="M149" s="321"/>
      <x:c r="N149" s="318">
        <x:f>SUM(N137:N148)</x:f>
        <x:v>0</x:v>
      </x:c>
      <x:c r="O149" s="318">
        <x:f>SUM(O137:O148)</x:f>
        <x:v>0</x:v>
      </x:c>
      <x:c r="P149" s="318">
        <x:f>SUM(P137:P148)</x:f>
        <x:v>0</x:v>
      </x:c>
      <x:c r="Q149" s="318">
        <x:f>SUM(Q137:Q148)</x:f>
        <x:v>0</x:v>
      </x:c>
      <x:c r="R149" s="322"/>
      <x:c r="S149" s="321"/>
    </x:row>
    <x:row r="150" spans="2:19">
      <x:c r="D150" s="323"/>
      <x:c r="E150" s="323"/>
      <x:c r="F150" s="323"/>
      <x:c r="G150" s="323"/>
      <x:c r="H150" s="324"/>
      <x:c r="I150" s="324"/>
      <x:c r="K150" s="325"/>
      <x:c r="L150" s="324"/>
      <x:c r="M150" s="324"/>
      <x:c r="O150" s="325"/>
      <x:c r="P150" s="325"/>
      <x:c r="Q150" s="325"/>
      <x:c r="R150" s="324"/>
      <x:c r="S150" s="324"/>
    </x:row>
    <x:row r="151" spans="2:19">
      <x:c r="B151" s="306">
        <x:f>B149+1</x:f>
        <x:v>92</x:v>
      </x:c>
      <x:c r="D151" s="257" t="s">
        <x:v>1249</x:v>
      </x:c>
      <x:c r="I151" s="324"/>
      <x:c r="J151" s="311" t="str">
        <x:f>$J$14</x:f>
        <x:v>12/31/2022 (Actuals)</x:v>
      </x:c>
      <x:c r="L151" s="311">
        <x:f>'1E - EDIT Amortization'!M175+'1E - EDIT Amortization'!K184</x:f>
        <x:v>0</x:v>
      </x:c>
      <x:c r="M151" s="326"/>
      <x:c r="N151" s="311" t="str">
        <x:f>$N$14</x:f>
        <x:v>12/31/2022 (Actuals)</x:v>
      </x:c>
      <x:c r="R151" s="311">
        <x:f>'1E - EDIT Amortization'!M175+'1E - EDIT Amortization'!M184</x:f>
        <x:v>0</x:v>
      </x:c>
    </x:row>
    <x:row r="152" spans="2:19">
      <x:c r="B152" s="306">
        <x:f>B151+1</x:f>
        <x:v>93</x:v>
      </x:c>
      <x:c r="D152" s="257" t="s">
        <x:v>1250</x:v>
      </x:c>
      <x:c r="I152" s="324"/>
      <x:c r="J152" s="327" t="s">
        <x:v>605</x:v>
      </x:c>
      <x:c r="L152" s="328">
        <x:v>0</x:v>
      </x:c>
      <x:c r="M152" s="329"/>
      <x:c r="N152" s="327"/>
      <x:c r="R152" s="328">
        <x:v>0</x:v>
      </x:c>
    </x:row>
    <x:row r="153" spans="2:19">
      <x:c r="B153" s="306">
        <x:f>B152+1</x:f>
        <x:v>94</x:v>
      </x:c>
      <x:c r="D153" s="257" t="s">
        <x:v>1251</x:v>
      </x:c>
      <x:c r="I153" s="324"/>
      <x:c r="J153" s="317" t="str">
        <x:f>"(Col. "&amp;L130&amp;", Line "&amp;B151&amp;" + Line "&amp;B152&amp;")"</x:f>
        <x:v>(Col. (H), Line 92 + Line 93)</x:v>
      </x:c>
      <x:c r="L153" s="330">
        <x:f>L151+L152</x:f>
        <x:v>0</x:v>
      </x:c>
      <x:c r="M153" s="324"/>
      <x:c r="N153" s="317" t="str">
        <x:f>"(Col. "&amp;R130&amp;", Line "&amp;B151&amp;" + Line "&amp;B152&amp;")"</x:f>
        <x:v>(Col. (M), Line 92 + Line 93)</x:v>
      </x:c>
      <x:c r="R153" s="330">
        <x:f>R151+R152</x:f>
        <x:v>0</x:v>
      </x:c>
    </x:row>
    <x:row r="154" spans="2:19">
      <x:c r="I154" s="324"/>
      <x:c r="L154" s="330"/>
      <x:c r="M154" s="324"/>
      <x:c r="R154" s="330"/>
    </x:row>
    <x:row r="155" spans="2:19">
      <x:c r="B155" s="306">
        <x:f>B153+1</x:f>
        <x:v>95</x:v>
      </x:c>
      <x:c r="D155" s="257" t="s">
        <x:v>1252</x:v>
      </x:c>
      <x:c r="I155" s="324"/>
      <x:c r="J155" s="311" t="str">
        <x:f>$J$16</x:f>
        <x:v>12/31/2023 (Projected)</x:v>
      </x:c>
      <x:c r="L155" s="311">
        <x:f>'1E - EDIT Amortization'!Q175+'1E - EDIT Amortization'!Q184</x:f>
        <x:v>0</x:v>
      </x:c>
      <x:c r="M155" s="326"/>
      <x:c r="N155" s="311" t="str">
        <x:f>$N$16</x:f>
        <x:v>12/31/2023 (Actuals)</x:v>
      </x:c>
      <x:c r="R155" s="311">
        <x:v>0</x:v>
      </x:c>
    </x:row>
    <x:row r="156" spans="2:19">
      <x:c r="B156" s="306">
        <x:f>B155+1</x:f>
        <x:v>96</x:v>
      </x:c>
      <x:c r="D156" s="257" t="s">
        <x:v>1253</x:v>
      </x:c>
      <x:c r="I156" s="324"/>
      <x:c r="J156" s="327" t="s">
        <x:v>605</x:v>
      </x:c>
      <x:c r="L156" s="328">
        <x:v>0</x:v>
      </x:c>
      <x:c r="M156" s="324"/>
      <x:c r="N156" s="327"/>
      <x:c r="R156" s="328">
        <x:v>0</x:v>
      </x:c>
    </x:row>
    <x:row r="157" spans="2:19">
      <x:c r="B157" s="306">
        <x:f>B156+1</x:f>
        <x:v>97</x:v>
      </x:c>
      <x:c r="D157" s="257" t="s">
        <x:v>1254</x:v>
      </x:c>
      <x:c r="G157" s="317"/>
      <x:c r="I157" s="324"/>
      <x:c r="J157" s="317" t="str">
        <x:f>"(Col. "&amp;L130&amp;", Line "&amp;B155&amp;" + Line "&amp;B156&amp;")"</x:f>
        <x:v>(Col. (H), Line 95 + Line 96)</x:v>
      </x:c>
      <x:c r="L157" s="330">
        <x:f>L155+L156</x:f>
        <x:v>0</x:v>
      </x:c>
      <x:c r="M157" s="324"/>
      <x:c r="N157" s="317" t="str">
        <x:f>"(Col. "&amp;R130&amp;", Line "&amp;B155&amp;" + Line "&amp;B156&amp;")"</x:f>
        <x:v>(Col. (M), Line 95 + Line 96)</x:v>
      </x:c>
      <x:c r="R157" s="330">
        <x:f>R155+R156</x:f>
        <x:v>0</x:v>
      </x:c>
    </x:row>
    <x:row r="158" spans="2:19">
      <x:c r="I158" s="324"/>
      <x:c r="L158" s="330"/>
      <x:c r="M158" s="324"/>
      <x:c r="R158" s="330"/>
    </x:row>
    <x:row r="159" spans="2:19">
      <x:c r="B159" s="306">
        <x:f>B157+1</x:f>
        <x:v>98</x:v>
      </x:c>
      <x:c r="D159" s="257" t="s">
        <x:v>946</x:v>
      </x:c>
      <x:c r="I159" s="324"/>
      <x:c r="J159" s="317" t="str">
        <x:f>"([Col. "&amp;L130&amp;", Line "&amp;B153&amp;" + Line "&amp;B157&amp;"] /2)"</x:f>
        <x:v>([Col. (H), Line 94 + Line 97] /2)</x:v>
      </x:c>
      <x:c r="L159" s="315">
        <x:f>(L153+L157)/2</x:f>
        <x:v>0</x:v>
      </x:c>
      <x:c r="M159" s="324"/>
      <x:c r="N159" s="317" t="str">
        <x:f>"([Col. "&amp;R130&amp;", Line "&amp;B153&amp;" + Line "&amp;B157&amp;"] /2)"</x:f>
        <x:v>([Col. (M), Line 94 + Line 97] /2)</x:v>
      </x:c>
      <x:c r="R159" s="315">
        <x:f>(R153+R157)/2</x:f>
        <x:v>0</x:v>
      </x:c>
    </x:row>
    <x:row r="160" spans="2:19">
      <x:c r="B160" s="306">
        <x:f>B159+1</x:f>
        <x:v>99</x:v>
      </x:c>
      <x:c r="D160" s="409" t="s">
        <x:v>1255</x:v>
      </x:c>
      <x:c r="E160" s="323"/>
      <x:c r="F160" s="323"/>
      <x:c r="G160" s="323"/>
      <x:c r="H160" s="324"/>
      <x:c r="I160" s="324"/>
      <x:c r="J160" s="317" t="str">
        <x:f>"(Col. "&amp;L130&amp;", Line "&amp;B148&amp;" )"</x:f>
        <x:v>(Col. (H), Line 90 )</x:v>
      </x:c>
      <x:c r="K160" s="325"/>
      <x:c r="L160" s="315">
        <x:f>L148</x:f>
        <x:v>0</x:v>
      </x:c>
      <x:c r="M160" s="324"/>
      <x:c r="N160" s="317" t="str">
        <x:f>"(Col. "&amp;R130&amp;", Line "&amp;B148&amp;" )"</x:f>
        <x:v>(Col. (M), Line 90 )</x:v>
      </x:c>
      <x:c r="R160" s="315">
        <x:f>R148</x:f>
        <x:v>0</x:v>
      </x:c>
    </x:row>
    <x:row r="161" spans="2:19" ht="13.5" thickBot="1">
      <x:c r="B161" s="306">
        <x:f>B160+1</x:f>
        <x:v>100</x:v>
      </x:c>
      <x:c r="D161" s="331" t="s">
        <x:v>1256</x:v>
      </x:c>
      <x:c r="E161" s="323"/>
      <x:c r="F161" s="323"/>
      <x:c r="G161" s="323"/>
      <x:c r="H161" s="324"/>
      <x:c r="I161" s="324"/>
      <x:c r="J161" s="317" t="str">
        <x:f>"(Col. "&amp;L130&amp;", Line "&amp;B159&amp;" + Line "&amp;B160&amp;")"</x:f>
        <x:v>(Col. (H), Line 98 + Line 99)</x:v>
      </x:c>
      <x:c r="K161" s="325"/>
      <x:c r="L161" s="332">
        <x:f>L159+L160</x:f>
        <x:v>0</x:v>
      </x:c>
      <x:c r="M161" s="324"/>
      <x:c r="N161" s="317" t="str">
        <x:f>"(Col. "&amp;R130&amp;", Line "&amp;B159&amp;" + Line "&amp;B160&amp;")"</x:f>
        <x:v>(Col. (M), Line 98 + Line 99)</x:v>
      </x:c>
      <x:c r="R161" s="332">
        <x:f>R159+R160</x:f>
        <x:v>0</x:v>
      </x:c>
    </x:row>
    <x:row r="162" spans="2:19">
      <x:c r="I162" s="324"/>
      <x:c r="L162" s="315"/>
      <x:c r="M162" s="324"/>
      <x:c r="R162" s="315"/>
      <x:c r="S162" s="324"/>
    </x:row>
    <x:row r="163" spans="2:19">
      <x:c r="D163" s="303" t="s">
        <x:v>1257</x:v>
      </x:c>
      <x:c r="J163" s="333"/>
      <x:c r="K163" s="334"/>
      <x:c r="L163" s="334"/>
      <x:c r="N163" s="334"/>
      <x:c r="O163" s="334"/>
      <x:c r="P163" s="334"/>
      <x:c r="Q163" s="334"/>
      <x:c r="R163" s="334"/>
    </x:row>
    <x:row r="164" spans="2:19">
      <x:c r="D164" s="1818" t="s">
        <x:v>861</x:v>
      </x:c>
      <x:c r="E164" s="1819"/>
      <x:c r="F164" s="1819"/>
      <x:c r="G164" s="1819"/>
      <x:c r="H164" s="1820"/>
      <x:c r="I164" s="307"/>
      <x:c r="J164" s="1821" t="s">
        <x:v>1246</x:v>
      </x:c>
      <x:c r="K164" s="1822"/>
      <x:c r="L164" s="1823"/>
      <x:c r="M164" s="307"/>
      <x:c r="N164" s="1821" t="s">
        <x:v>1247</x:v>
      </x:c>
      <x:c r="O164" s="1822"/>
      <x:c r="P164" s="1822"/>
      <x:c r="Q164" s="1822"/>
      <x:c r="R164" s="1823"/>
      <x:c r="S164" s="307"/>
    </x:row>
    <x:row r="165" spans="2:19">
      <x:c r="D165" s="308" t="s">
        <x:v>164</x:v>
      </x:c>
      <x:c r="E165" s="308" t="s">
        <x:v>165</x:v>
      </x:c>
      <x:c r="F165" s="308" t="s">
        <x:v>1190</x:v>
      </x:c>
      <x:c r="G165" s="308" t="s">
        <x:v>1191</x:v>
      </x:c>
      <x:c r="H165" s="308" t="s">
        <x:v>1192</x:v>
      </x:c>
      <x:c r="I165" s="307"/>
      <x:c r="J165" s="308" t="s">
        <x:v>1193</x:v>
      </x:c>
      <x:c r="K165" s="308" t="s">
        <x:v>1194</x:v>
      </x:c>
      <x:c r="L165" s="308" t="s">
        <x:v>1195</x:v>
      </x:c>
      <x:c r="M165" s="307"/>
      <x:c r="N165" s="308" t="s">
        <x:v>1196</x:v>
      </x:c>
      <x:c r="O165" s="308" t="s">
        <x:v>1197</x:v>
      </x:c>
      <x:c r="P165" s="308" t="s">
        <x:v>1198</x:v>
      </x:c>
      <x:c r="Q165" s="308" t="s">
        <x:v>1199</x:v>
      </x:c>
      <x:c r="R165" s="308" t="s">
        <x:v>1200</x:v>
      </x:c>
      <x:c r="S165" s="307"/>
    </x:row>
    <x:row r="166" spans="2:19" ht="51">
      <x:c r="B166" s="309" t="s">
        <x:v>1201</x:v>
      </x:c>
      <x:c r="D166" s="310" t="s">
        <x:v>159</x:v>
      </x:c>
      <x:c r="E166" s="310" t="s">
        <x:v>862</x:v>
      </x:c>
      <x:c r="F166" s="310" t="s">
        <x:v>863</x:v>
      </x:c>
      <x:c r="G166" s="310" t="s">
        <x:v>864</x:v>
      </x:c>
      <x:c r="H166" s="310" t="s">
        <x:v>1202</x:v>
      </x:c>
      <x:c r="I166" s="510"/>
      <x:c r="J166" s="310" t="s">
        <x:v>865</x:v>
      </x:c>
      <x:c r="K166" s="310" t="s">
        <x:v>1203</x:v>
      </x:c>
      <x:c r="L166" s="310" t="s">
        <x:v>1204</x:v>
      </x:c>
      <x:c r="M166" s="510"/>
      <x:c r="N166" s="310" t="s">
        <x:v>949</x:v>
      </x:c>
      <x:c r="O166" s="310" t="s">
        <x:v>1205</x:v>
      </x:c>
      <x:c r="P166" s="310" t="s">
        <x:v>1206</x:v>
      </x:c>
      <x:c r="Q166" s="310" t="s">
        <x:v>1207</x:v>
      </x:c>
      <x:c r="R166" s="310" t="s">
        <x:v>1208</x:v>
      </x:c>
      <x:c r="S166" s="510"/>
    </x:row>
    <x:row r="167" spans="2:19">
      <x:c r="E167" s="510"/>
      <x:c r="F167" s="510"/>
      <x:c r="G167" s="510"/>
      <x:c r="H167" s="510"/>
      <x:c r="I167" s="510"/>
      <x:c r="J167" s="510"/>
      <x:c r="K167" s="510"/>
      <x:c r="L167" s="510"/>
      <x:c r="M167" s="510"/>
      <x:c r="N167" s="510"/>
      <x:c r="O167" s="510"/>
      <x:c r="P167" s="510"/>
      <x:c r="Q167" s="510"/>
      <x:c r="R167" s="510"/>
      <x:c r="S167" s="510"/>
    </x:row>
    <x:row r="168" spans="2:19">
      <x:c r="B168" s="306">
        <x:f>B161+1</x:f>
        <x:v>101</x:v>
      </x:c>
      <x:c r="D168" s="257" t="s">
        <x:v>1248</x:v>
      </x:c>
      <x:c r="E168" s="510"/>
      <x:c r="F168" s="510"/>
      <x:c r="G168" s="510"/>
      <x:c r="H168" s="510"/>
      <x:c r="I168" s="510"/>
      <x:c r="J168" s="311" t="str">
        <x:f>$J$14</x:f>
        <x:v>12/31/2022 (Actuals)</x:v>
      </x:c>
      <x:c r="K168" s="510"/>
      <x:c r="L168" s="311">
        <x:f>'1E - EDIT Amortization'!M195</x:f>
        <x:v>0</x:v>
      </x:c>
      <x:c r="M168" s="510"/>
      <x:c r="N168" s="311" t="str">
        <x:f>$N$14</x:f>
        <x:v>12/31/2022 (Actuals)</x:v>
      </x:c>
      <x:c r="O168" s="510"/>
      <x:c r="P168" s="510"/>
      <x:c r="Q168" s="510"/>
      <x:c r="R168" s="311">
        <x:f>'1E - EDIT Amortization'!M195</x:f>
        <x:v>0</x:v>
      </x:c>
      <x:c r="S168" s="510"/>
    </x:row>
    <x:row r="169" spans="2:19">
      <x:c r="E169" s="510"/>
      <x:c r="F169" s="510"/>
      <x:c r="G169" s="510"/>
      <x:c r="H169" s="510"/>
      <x:c r="I169" s="510"/>
      <x:c r="J169" s="1257"/>
      <x:c r="K169" s="510"/>
      <x:c r="L169" s="510"/>
      <x:c r="M169" s="510"/>
      <x:c r="N169" s="1386"/>
      <x:c r="O169" s="510"/>
      <x:c r="P169" s="510"/>
      <x:c r="Q169" s="510"/>
      <x:c r="R169" s="510"/>
      <x:c r="S169" s="510"/>
    </x:row>
    <x:row r="170" spans="2:19">
      <x:c r="B170" s="306">
        <x:f>B168+1</x:f>
        <x:v>102</x:v>
      </x:c>
      <x:c r="D170" s="257" t="s">
        <x:v>1638</x:v>
      </x:c>
      <x:c r="E170" s="1240"/>
      <x:c r="F170" s="1240"/>
      <x:c r="G170" s="1240"/>
      <x:c r="H170" s="1240"/>
      <x:c r="I170" s="1240"/>
      <x:c r="J170" s="311" t="str">
        <x:f>$J$16</x:f>
        <x:v>12/31/2023 (Projected)</x:v>
      </x:c>
      <x:c r="K170" s="1240"/>
      <x:c r="L170" s="1240"/>
      <x:c r="M170" s="1240"/>
      <x:c r="N170" s="311" t="str">
        <x:f>$N$16</x:f>
        <x:v>12/31/2023 (Actuals)</x:v>
      </x:c>
      <x:c r="O170" s="1240"/>
      <x:c r="P170" s="1240"/>
      <x:c r="Q170" s="1240"/>
      <x:c r="R170" s="1240"/>
      <x:c r="S170" s="1240"/>
    </x:row>
    <x:row r="171" spans="2:19">
      <x:c r="E171" s="1240"/>
      <x:c r="F171" s="1240"/>
      <x:c r="G171" s="1240"/>
      <x:c r="H171" s="1240"/>
      <x:c r="I171" s="1240"/>
      <x:c r="J171" s="1240"/>
      <x:c r="K171" s="1240"/>
      <x:c r="L171" s="1240"/>
      <x:c r="M171" s="1240"/>
      <x:c r="N171" s="1240"/>
      <x:c r="O171" s="1240"/>
      <x:c r="P171" s="1240"/>
      <x:c r="Q171" s="1240"/>
      <x:c r="R171" s="1240"/>
      <x:c r="S171" s="1240"/>
    </x:row>
    <x:row r="172" spans="2:19">
      <x:c r="B172" s="306">
        <x:f>B170+1</x:f>
        <x:v>103</x:v>
      </x:c>
      <x:c r="D172" s="312" t="s">
        <x:v>491</x:v>
      </x:c>
      <x:c r="E172" s="311">
        <x:f>E18</x:f>
        <x:v>31</x:v>
      </x:c>
      <x:c r="F172" s="311">
        <x:f t="shared" ref="F172:G172" si="59">F18</x:f>
        <x:v>0</x:v>
      </x:c>
      <x:c r="G172" s="311">
        <x:f t="shared" si="59"/>
        <x:v>214</x:v>
      </x:c>
      <x:c r="H172" s="313">
        <x:f t="shared" ref="H172:H183" si="60">IF(F172=0,0.5,F172/G172)</x:f>
        <x:v>0.5</x:v>
      </x:c>
      <x:c r="I172" s="314"/>
      <x:c r="J172" s="311">
        <x:f>'1E - EDIT Amortization'!$O$195/12</x:f>
        <x:v>0</x:v>
      </x:c>
      <x:c r="K172" s="315">
        <x:f t="shared" ref="K172:K183" si="61">+J172*H172</x:f>
        <x:v>0</x:v>
      </x:c>
      <x:c r="L172" s="315">
        <x:f>+K172+L168</x:f>
        <x:v>0</x:v>
      </x:c>
      <x:c r="M172" s="314"/>
      <x:c r="N172" s="311">
        <x:v>0</x:v>
      </x:c>
      <x:c r="O172" s="315">
        <x:f t="shared" ref="O172:O183" si="62">IF($D$249="True-Up Adjustment",N172-J172,0)</x:f>
        <x:v>0</x:v>
      </x:c>
      <x:c r="P172" s="315">
        <x:f t="shared" ref="P172:P183" si="63">IF($D$249="True-Up Adjustment",IF(AND(J172&gt;=0,N172&gt;=0),IF(O172&gt;=0,K172+O172,N172/J172*K172),IF(AND(J172&lt;0,N172&lt;0),IF(O172&lt;0,K172+O172,N172/J172*K172),0)),0)</x:f>
        <x:v>0</x:v>
      </x:c>
      <x:c r="Q172" s="315">
        <x:f t="shared" ref="Q172:Q183" si="64">IF(AND(J172&gt;=0,N172&lt;0),N172,IF(AND(J172&lt;0,N172&gt;=0),N172,0))</x:f>
        <x:v>0</x:v>
      </x:c>
      <x:c r="R172" s="315">
        <x:f>R168+P172+Q172</x:f>
        <x:v>0</x:v>
      </x:c>
      <x:c r="S172" s="314"/>
    </x:row>
    <x:row r="173" spans="2:19">
      <x:c r="B173" s="306">
        <x:f t="shared" ref="B173:B184" si="65">+B172+1</x:f>
        <x:v>104</x:v>
      </x:c>
      <x:c r="D173" s="312" t="s">
        <x:v>492</x:v>
      </x:c>
      <x:c r="E173" s="311">
        <x:f t="shared" ref="E173:G173" si="66">E19</x:f>
        <x:v>28</x:v>
      </x:c>
      <x:c r="F173" s="311">
        <x:f t="shared" si="66"/>
        <x:v>0</x:v>
      </x:c>
      <x:c r="G173" s="311">
        <x:f t="shared" si="66"/>
        <x:v>214</x:v>
      </x:c>
      <x:c r="H173" s="313">
        <x:f t="shared" si="60"/>
        <x:v>0.5</x:v>
      </x:c>
      <x:c r="I173" s="314"/>
      <x:c r="J173" s="311">
        <x:f>'1E - EDIT Amortization'!$O$195/12</x:f>
        <x:v>0</x:v>
      </x:c>
      <x:c r="K173" s="315">
        <x:f t="shared" si="61"/>
        <x:v>0</x:v>
      </x:c>
      <x:c r="L173" s="315">
        <x:f t="shared" ref="L173:L183" si="67">+K173+L172</x:f>
        <x:v>0</x:v>
      </x:c>
      <x:c r="M173" s="314"/>
      <x:c r="N173" s="311">
        <x:v>0</x:v>
      </x:c>
      <x:c r="O173" s="315">
        <x:f t="shared" si="62"/>
        <x:v>0</x:v>
      </x:c>
      <x:c r="P173" s="315">
        <x:f t="shared" si="63"/>
        <x:v>0</x:v>
      </x:c>
      <x:c r="Q173" s="315">
        <x:f t="shared" si="64"/>
        <x:v>0</x:v>
      </x:c>
      <x:c r="R173" s="315">
        <x:f t="shared" ref="R173:R183" si="68">R172+P173+Q173</x:f>
        <x:v>0</x:v>
      </x:c>
      <x:c r="S173" s="314"/>
    </x:row>
    <x:row r="174" spans="2:19">
      <x:c r="B174" s="306">
        <x:f t="shared" si="65"/>
        <x:v>105</x:v>
      </x:c>
      <x:c r="D174" s="312" t="s">
        <x:v>511</x:v>
      </x:c>
      <x:c r="E174" s="311">
        <x:f t="shared" ref="E174:G174" si="69">E20</x:f>
        <x:v>31</x:v>
      </x:c>
      <x:c r="F174" s="311">
        <x:f t="shared" si="69"/>
        <x:v>0</x:v>
      </x:c>
      <x:c r="G174" s="311">
        <x:f t="shared" si="69"/>
        <x:v>214</x:v>
      </x:c>
      <x:c r="H174" s="313">
        <x:f t="shared" si="60"/>
        <x:v>0.5</x:v>
      </x:c>
      <x:c r="I174" s="314"/>
      <x:c r="J174" s="311">
        <x:f>'1E - EDIT Amortization'!$O$195/12</x:f>
        <x:v>0</x:v>
      </x:c>
      <x:c r="K174" s="315">
        <x:f t="shared" si="61"/>
        <x:v>0</x:v>
      </x:c>
      <x:c r="L174" s="315">
        <x:f t="shared" si="67"/>
        <x:v>0</x:v>
      </x:c>
      <x:c r="M174" s="314"/>
      <x:c r="N174" s="311">
        <x:v>0</x:v>
      </x:c>
      <x:c r="O174" s="315">
        <x:f t="shared" si="62"/>
        <x:v>0</x:v>
      </x:c>
      <x:c r="P174" s="315">
        <x:f t="shared" si="63"/>
        <x:v>0</x:v>
      </x:c>
      <x:c r="Q174" s="315">
        <x:f t="shared" si="64"/>
        <x:v>0</x:v>
      </x:c>
      <x:c r="R174" s="315">
        <x:f t="shared" si="68"/>
        <x:v>0</x:v>
      </x:c>
      <x:c r="S174" s="314"/>
    </x:row>
    <x:row r="175" spans="2:19">
      <x:c r="B175" s="306">
        <x:f t="shared" si="65"/>
        <x:v>106</x:v>
      </x:c>
      <x:c r="D175" s="312" t="s">
        <x:v>161</x:v>
      </x:c>
      <x:c r="E175" s="311">
        <x:f t="shared" ref="E175:G175" si="70">E21</x:f>
        <x:v>30</x:v>
      </x:c>
      <x:c r="F175" s="311">
        <x:f t="shared" si="70"/>
        <x:v>0</x:v>
      </x:c>
      <x:c r="G175" s="311">
        <x:f t="shared" si="70"/>
        <x:v>214</x:v>
      </x:c>
      <x:c r="H175" s="313">
        <x:f t="shared" si="60"/>
        <x:v>0.5</x:v>
      </x:c>
      <x:c r="I175" s="314"/>
      <x:c r="J175" s="311">
        <x:f>'1E - EDIT Amortization'!$O$195/12</x:f>
        <x:v>0</x:v>
      </x:c>
      <x:c r="K175" s="315">
        <x:f t="shared" si="61"/>
        <x:v>0</x:v>
      </x:c>
      <x:c r="L175" s="315">
        <x:f t="shared" si="67"/>
        <x:v>0</x:v>
      </x:c>
      <x:c r="M175" s="314"/>
      <x:c r="N175" s="311">
        <x:v>0</x:v>
      </x:c>
      <x:c r="O175" s="315">
        <x:f t="shared" si="62"/>
        <x:v>0</x:v>
      </x:c>
      <x:c r="P175" s="315">
        <x:f t="shared" si="63"/>
        <x:v>0</x:v>
      </x:c>
      <x:c r="Q175" s="315">
        <x:f t="shared" si="64"/>
        <x:v>0</x:v>
      </x:c>
      <x:c r="R175" s="315">
        <x:f t="shared" si="68"/>
        <x:v>0</x:v>
      </x:c>
      <x:c r="S175" s="314"/>
    </x:row>
    <x:row r="176" spans="2:19">
      <x:c r="B176" s="306">
        <x:f t="shared" si="65"/>
        <x:v>107</x:v>
      </x:c>
      <x:c r="D176" s="312" t="s">
        <x:v>162</x:v>
      </x:c>
      <x:c r="E176" s="311">
        <x:f t="shared" ref="E176:G176" si="71">E22</x:f>
        <x:v>31</x:v>
      </x:c>
      <x:c r="F176" s="311">
        <x:f t="shared" si="71"/>
        <x:v>0</x:v>
      </x:c>
      <x:c r="G176" s="311">
        <x:f t="shared" si="71"/>
        <x:v>214</x:v>
      </x:c>
      <x:c r="H176" s="313">
        <x:f t="shared" si="60"/>
        <x:v>0.5</x:v>
      </x:c>
      <x:c r="I176" s="314"/>
      <x:c r="J176" s="311">
        <x:f>'1E - EDIT Amortization'!$O$195/12</x:f>
        <x:v>0</x:v>
      </x:c>
      <x:c r="K176" s="315">
        <x:f t="shared" si="61"/>
        <x:v>0</x:v>
      </x:c>
      <x:c r="L176" s="315">
        <x:f t="shared" si="67"/>
        <x:v>0</x:v>
      </x:c>
      <x:c r="M176" s="314"/>
      <x:c r="N176" s="311">
        <x:v>0</x:v>
      </x:c>
      <x:c r="O176" s="315">
        <x:f t="shared" si="62"/>
        <x:v>0</x:v>
      </x:c>
      <x:c r="P176" s="315">
        <x:f t="shared" si="63"/>
        <x:v>0</x:v>
      </x:c>
      <x:c r="Q176" s="315">
        <x:f t="shared" si="64"/>
        <x:v>0</x:v>
      </x:c>
      <x:c r="R176" s="315">
        <x:f t="shared" si="68"/>
        <x:v>0</x:v>
      </x:c>
      <x:c r="S176" s="314"/>
    </x:row>
    <x:row r="177" spans="2:19">
      <x:c r="B177" s="306">
        <x:f t="shared" si="65"/>
        <x:v>108</x:v>
      </x:c>
      <x:c r="D177" s="312" t="s">
        <x:v>163</x:v>
      </x:c>
      <x:c r="E177" s="311">
        <x:f t="shared" ref="E177:G177" si="72">E23</x:f>
        <x:v>30</x:v>
      </x:c>
      <x:c r="F177" s="311">
        <x:f t="shared" si="72"/>
        <x:v>185</x:v>
      </x:c>
      <x:c r="G177" s="311">
        <x:f t="shared" si="72"/>
        <x:v>214</x:v>
      </x:c>
      <x:c r="H177" s="313">
        <x:f t="shared" si="60"/>
        <x:v>0.86448598130841126</x:v>
      </x:c>
      <x:c r="I177" s="314"/>
      <x:c r="J177" s="311">
        <x:f>'1E - EDIT Amortization'!$O$195/12</x:f>
        <x:v>0</x:v>
      </x:c>
      <x:c r="K177" s="315">
        <x:f t="shared" si="61"/>
        <x:v>0</x:v>
      </x:c>
      <x:c r="L177" s="315">
        <x:f t="shared" si="67"/>
        <x:v>0</x:v>
      </x:c>
      <x:c r="M177" s="314"/>
      <x:c r="N177" s="311">
        <x:v>0</x:v>
      </x:c>
      <x:c r="O177" s="315">
        <x:f t="shared" si="62"/>
        <x:v>0</x:v>
      </x:c>
      <x:c r="P177" s="315">
        <x:f t="shared" si="63"/>
        <x:v>0</x:v>
      </x:c>
      <x:c r="Q177" s="315">
        <x:f t="shared" si="64"/>
        <x:v>0</x:v>
      </x:c>
      <x:c r="R177" s="315">
        <x:f t="shared" si="68"/>
        <x:v>0</x:v>
      </x:c>
      <x:c r="S177" s="314"/>
    </x:row>
    <x:row r="178" spans="2:19">
      <x:c r="B178" s="306">
        <x:f t="shared" si="65"/>
        <x:v>109</x:v>
      </x:c>
      <x:c r="D178" s="312" t="s">
        <x:v>494</x:v>
      </x:c>
      <x:c r="E178" s="311">
        <x:f t="shared" ref="E178:G178" si="73">E24</x:f>
        <x:v>31</x:v>
      </x:c>
      <x:c r="F178" s="311">
        <x:f t="shared" si="73"/>
        <x:v>154</x:v>
      </x:c>
      <x:c r="G178" s="311">
        <x:f t="shared" si="73"/>
        <x:v>214</x:v>
      </x:c>
      <x:c r="H178" s="313">
        <x:f t="shared" si="60"/>
        <x:v>0.71962616822429903</x:v>
      </x:c>
      <x:c r="I178" s="314"/>
      <x:c r="J178" s="311">
        <x:f>'1E - EDIT Amortization'!$O$195/12</x:f>
        <x:v>0</x:v>
      </x:c>
      <x:c r="K178" s="315">
        <x:f t="shared" si="61"/>
        <x:v>0</x:v>
      </x:c>
      <x:c r="L178" s="315">
        <x:f t="shared" si="67"/>
        <x:v>0</x:v>
      </x:c>
      <x:c r="M178" s="314"/>
      <x:c r="N178" s="311">
        <x:v>0</x:v>
      </x:c>
      <x:c r="O178" s="315">
        <x:f t="shared" si="62"/>
        <x:v>0</x:v>
      </x:c>
      <x:c r="P178" s="315">
        <x:f t="shared" si="63"/>
        <x:v>0</x:v>
      </x:c>
      <x:c r="Q178" s="315">
        <x:f t="shared" si="64"/>
        <x:v>0</x:v>
      </x:c>
      <x:c r="R178" s="315">
        <x:f t="shared" si="68"/>
        <x:v>0</x:v>
      </x:c>
      <x:c r="S178" s="314"/>
    </x:row>
    <x:row r="179" spans="2:19">
      <x:c r="B179" s="306">
        <x:f t="shared" si="65"/>
        <x:v>110</x:v>
      </x:c>
      <x:c r="D179" s="312" t="s">
        <x:v>512</x:v>
      </x:c>
      <x:c r="E179" s="311">
        <x:f t="shared" ref="E179:G179" si="74">E25</x:f>
        <x:v>31</x:v>
      </x:c>
      <x:c r="F179" s="311">
        <x:f t="shared" si="74"/>
        <x:v>123</x:v>
      </x:c>
      <x:c r="G179" s="311">
        <x:f t="shared" si="74"/>
        <x:v>214</x:v>
      </x:c>
      <x:c r="H179" s="313">
        <x:f t="shared" si="60"/>
        <x:v>0.57476635514018692</x:v>
      </x:c>
      <x:c r="I179" s="314"/>
      <x:c r="J179" s="311">
        <x:f>'1E - EDIT Amortization'!$O$195/12</x:f>
        <x:v>0</x:v>
      </x:c>
      <x:c r="K179" s="315">
        <x:f t="shared" si="61"/>
        <x:v>0</x:v>
      </x:c>
      <x:c r="L179" s="315">
        <x:f t="shared" si="67"/>
        <x:v>0</x:v>
      </x:c>
      <x:c r="M179" s="314"/>
      <x:c r="N179" s="311">
        <x:v>0</x:v>
      </x:c>
      <x:c r="O179" s="315">
        <x:f t="shared" si="62"/>
        <x:v>0</x:v>
      </x:c>
      <x:c r="P179" s="315">
        <x:f t="shared" si="63"/>
        <x:v>0</x:v>
      </x:c>
      <x:c r="Q179" s="315">
        <x:f t="shared" si="64"/>
        <x:v>0</x:v>
      </x:c>
      <x:c r="R179" s="315">
        <x:f t="shared" si="68"/>
        <x:v>0</x:v>
      </x:c>
      <x:c r="S179" s="314"/>
    </x:row>
    <x:row r="180" spans="2:19">
      <x:c r="B180" s="306">
        <x:f t="shared" si="65"/>
        <x:v>111</x:v>
      </x:c>
      <x:c r="D180" s="312" t="s">
        <x:v>496</x:v>
      </x:c>
      <x:c r="E180" s="311">
        <x:f t="shared" ref="E180:G180" si="75">E26</x:f>
        <x:v>30</x:v>
      </x:c>
      <x:c r="F180" s="311">
        <x:f t="shared" si="75"/>
        <x:v>93</x:v>
      </x:c>
      <x:c r="G180" s="311">
        <x:f t="shared" si="75"/>
        <x:v>214</x:v>
      </x:c>
      <x:c r="H180" s="313">
        <x:f t="shared" si="60"/>
        <x:v>0.43457943925233644</x:v>
      </x:c>
      <x:c r="I180" s="314"/>
      <x:c r="J180" s="311">
        <x:f>'1E - EDIT Amortization'!$O$195/12</x:f>
        <x:v>0</x:v>
      </x:c>
      <x:c r="K180" s="315">
        <x:f t="shared" si="61"/>
        <x:v>0</x:v>
      </x:c>
      <x:c r="L180" s="315">
        <x:f t="shared" si="67"/>
        <x:v>0</x:v>
      </x:c>
      <x:c r="M180" s="314"/>
      <x:c r="N180" s="311">
        <x:v>0</x:v>
      </x:c>
      <x:c r="O180" s="315">
        <x:f t="shared" si="62"/>
        <x:v>0</x:v>
      </x:c>
      <x:c r="P180" s="315">
        <x:f t="shared" si="63"/>
        <x:v>0</x:v>
      </x:c>
      <x:c r="Q180" s="315">
        <x:f t="shared" si="64"/>
        <x:v>0</x:v>
      </x:c>
      <x:c r="R180" s="315">
        <x:f t="shared" si="68"/>
        <x:v>0</x:v>
      </x:c>
      <x:c r="S180" s="314"/>
    </x:row>
    <x:row r="181" spans="2:19">
      <x:c r="B181" s="306">
        <x:f t="shared" si="65"/>
        <x:v>112</x:v>
      </x:c>
      <x:c r="D181" s="312" t="s">
        <x:v>497</x:v>
      </x:c>
      <x:c r="E181" s="311">
        <x:f t="shared" ref="E181:G181" si="76">E27</x:f>
        <x:v>31</x:v>
      </x:c>
      <x:c r="F181" s="311">
        <x:f t="shared" si="76"/>
        <x:v>62</x:v>
      </x:c>
      <x:c r="G181" s="311">
        <x:f t="shared" si="76"/>
        <x:v>214</x:v>
      </x:c>
      <x:c r="H181" s="313">
        <x:f t="shared" si="60"/>
        <x:v>0.28971962616822428</x:v>
      </x:c>
      <x:c r="I181" s="314"/>
      <x:c r="J181" s="311">
        <x:f>'1E - EDIT Amortization'!$O$195/12</x:f>
        <x:v>0</x:v>
      </x:c>
      <x:c r="K181" s="315">
        <x:f t="shared" si="61"/>
        <x:v>0</x:v>
      </x:c>
      <x:c r="L181" s="315">
        <x:f t="shared" si="67"/>
        <x:v>0</x:v>
      </x:c>
      <x:c r="M181" s="314"/>
      <x:c r="N181" s="311">
        <x:v>0</x:v>
      </x:c>
      <x:c r="O181" s="315">
        <x:f t="shared" si="62"/>
        <x:v>0</x:v>
      </x:c>
      <x:c r="P181" s="315">
        <x:f t="shared" si="63"/>
        <x:v>0</x:v>
      </x:c>
      <x:c r="Q181" s="315">
        <x:f t="shared" si="64"/>
        <x:v>0</x:v>
      </x:c>
      <x:c r="R181" s="315">
        <x:f t="shared" si="68"/>
        <x:v>0</x:v>
      </x:c>
      <x:c r="S181" s="314"/>
    </x:row>
    <x:row r="182" spans="2:19">
      <x:c r="B182" s="306">
        <x:f t="shared" si="65"/>
        <x:v>113</x:v>
      </x:c>
      <x:c r="D182" s="312" t="s">
        <x:v>498</x:v>
      </x:c>
      <x:c r="E182" s="311">
        <x:f t="shared" ref="E182:G182" si="77">E28</x:f>
        <x:v>30</x:v>
      </x:c>
      <x:c r="F182" s="311">
        <x:f t="shared" si="77"/>
        <x:v>32</x:v>
      </x:c>
      <x:c r="G182" s="311">
        <x:f t="shared" si="77"/>
        <x:v>214</x:v>
      </x:c>
      <x:c r="H182" s="313">
        <x:f t="shared" si="60"/>
        <x:v>0.14953271028037382</x:v>
      </x:c>
      <x:c r="I182" s="314"/>
      <x:c r="J182" s="311">
        <x:f>'1E - EDIT Amortization'!$O$195/12</x:f>
        <x:v>0</x:v>
      </x:c>
      <x:c r="K182" s="315">
        <x:f t="shared" si="61"/>
        <x:v>0</x:v>
      </x:c>
      <x:c r="L182" s="315">
        <x:f t="shared" si="67"/>
        <x:v>0</x:v>
      </x:c>
      <x:c r="M182" s="314"/>
      <x:c r="N182" s="311">
        <x:v>0</x:v>
      </x:c>
      <x:c r="O182" s="315">
        <x:f t="shared" si="62"/>
        <x:v>0</x:v>
      </x:c>
      <x:c r="P182" s="315">
        <x:f t="shared" si="63"/>
        <x:v>0</x:v>
      </x:c>
      <x:c r="Q182" s="315">
        <x:f t="shared" si="64"/>
        <x:v>0</x:v>
      </x:c>
      <x:c r="R182" s="315">
        <x:f t="shared" si="68"/>
        <x:v>0</x:v>
      </x:c>
      <x:c r="S182" s="314"/>
    </x:row>
    <x:row r="183" spans="2:19">
      <x:c r="B183" s="306">
        <x:f t="shared" si="65"/>
        <x:v>114</x:v>
      </x:c>
      <x:c r="D183" s="316" t="s">
        <x:v>708</x:v>
      </x:c>
      <x:c r="E183" s="311">
        <x:f t="shared" ref="E183:G183" si="78">E29</x:f>
        <x:v>31</x:v>
      </x:c>
      <x:c r="F183" s="311">
        <x:f t="shared" si="78"/>
        <x:v>1</x:v>
      </x:c>
      <x:c r="G183" s="311">
        <x:f t="shared" si="78"/>
        <x:v>214</x:v>
      </x:c>
      <x:c r="H183" s="313">
        <x:f t="shared" si="60"/>
        <x:v>4.6728971962616819E-3</x:v>
      </x:c>
      <x:c r="I183" s="314"/>
      <x:c r="J183" s="311">
        <x:f>'1E - EDIT Amortization'!$O$195/12</x:f>
        <x:v>0</x:v>
      </x:c>
      <x:c r="K183" s="315">
        <x:f t="shared" si="61"/>
        <x:v>0</x:v>
      </x:c>
      <x:c r="L183" s="315">
        <x:f t="shared" si="67"/>
        <x:v>0</x:v>
      </x:c>
      <x:c r="M183" s="314"/>
      <x:c r="N183" s="311">
        <x:v>0</x:v>
      </x:c>
      <x:c r="O183" s="315">
        <x:f t="shared" si="62"/>
        <x:v>0</x:v>
      </x:c>
      <x:c r="P183" s="315">
        <x:f t="shared" si="63"/>
        <x:v>0</x:v>
      </x:c>
      <x:c r="Q183" s="315">
        <x:f t="shared" si="64"/>
        <x:v>0</x:v>
      </x:c>
      <x:c r="R183" s="315">
        <x:f t="shared" si="68"/>
        <x:v>0</x:v>
      </x:c>
      <x:c r="S183" s="314"/>
    </x:row>
    <x:row r="184" spans="2:19">
      <x:c r="B184" s="306">
        <x:f t="shared" si="65"/>
        <x:v>115</x:v>
      </x:c>
      <x:c r="D184" s="317" t="str">
        <x:f>"Total (Sum of Lines "&amp;B172&amp;" - "&amp;B183&amp;")"</x:f>
        <x:v>Total (Sum of Lines 103 - 114)</x:v>
      </x:c>
      <x:c r="E184" s="318">
        <x:f>SUM(E172:E183)</x:f>
        <x:v>365</x:v>
      </x:c>
      <x:c r="F184" s="319"/>
      <x:c r="G184" s="319"/>
      <x:c r="H184" s="320"/>
      <x:c r="I184" s="321"/>
      <x:c r="J184" s="318">
        <x:f>SUM(J172:J183)</x:f>
        <x:v>0</x:v>
      </x:c>
      <x:c r="K184" s="318">
        <x:f>SUM(K172:K183)</x:f>
        <x:v>0</x:v>
      </x:c>
      <x:c r="L184" s="318"/>
      <x:c r="M184" s="321"/>
      <x:c r="N184" s="318">
        <x:f>SUM(N172:N183)</x:f>
        <x:v>0</x:v>
      </x:c>
      <x:c r="O184" s="318">
        <x:f>SUM(O172:O183)</x:f>
        <x:v>0</x:v>
      </x:c>
      <x:c r="P184" s="318">
        <x:f>SUM(P172:P183)</x:f>
        <x:v>0</x:v>
      </x:c>
      <x:c r="Q184" s="318">
        <x:f>SUM(Q172:Q183)</x:f>
        <x:v>0</x:v>
      </x:c>
      <x:c r="R184" s="322"/>
      <x:c r="S184" s="321"/>
    </x:row>
    <x:row r="185" spans="2:19">
      <x:c r="D185" s="323"/>
      <x:c r="E185" s="323"/>
      <x:c r="F185" s="323"/>
      <x:c r="G185" s="323"/>
      <x:c r="H185" s="324"/>
      <x:c r="I185" s="324"/>
      <x:c r="K185" s="325"/>
      <x:c r="L185" s="324"/>
      <x:c r="M185" s="324"/>
      <x:c r="N185" s="335"/>
      <x:c r="O185" s="325"/>
      <x:c r="P185" s="325"/>
      <x:c r="Q185" s="325"/>
      <x:c r="R185" s="324"/>
      <x:c r="S185" s="324"/>
    </x:row>
    <x:row r="186" spans="2:19" ht="15" customHeight="1">
      <x:c r="B186" s="306">
        <x:f>B184+1</x:f>
        <x:v>116</x:v>
      </x:c>
      <x:c r="D186" s="257" t="s">
        <x:v>1249</x:v>
      </x:c>
      <x:c r="I186" s="324"/>
      <x:c r="J186" s="311" t="str">
        <x:f>$J$14</x:f>
        <x:v>12/31/2022 (Actuals)</x:v>
      </x:c>
      <x:c r="L186" s="311">
        <x:f>'1E - EDIT Amortization'!M177+'1E - EDIT Amortization'!M186</x:f>
        <x:v>0</x:v>
      </x:c>
      <x:c r="M186" s="326"/>
      <x:c r="N186" s="311" t="str">
        <x:f>$N$14</x:f>
        <x:v>12/31/2022 (Actuals)</x:v>
      </x:c>
      <x:c r="R186" s="311">
        <x:f>'1E - EDIT Amortization'!M177+'1E - EDIT Amortization'!M186</x:f>
        <x:v>0</x:v>
      </x:c>
    </x:row>
    <x:row r="187" spans="2:19">
      <x:c r="B187" s="306">
        <x:f>B186+1</x:f>
        <x:v>117</x:v>
      </x:c>
      <x:c r="D187" s="257" t="s">
        <x:v>1250</x:v>
      </x:c>
      <x:c r="I187" s="324"/>
      <x:c r="J187" s="327" t="s">
        <x:v>605</x:v>
      </x:c>
      <x:c r="L187" s="328">
        <x:v>0</x:v>
      </x:c>
      <x:c r="M187" s="329"/>
      <x:c r="N187" s="327"/>
      <x:c r="R187" s="328">
        <x:v>0</x:v>
      </x:c>
    </x:row>
    <x:row r="188" spans="2:19">
      <x:c r="B188" s="306">
        <x:f>B187+1</x:f>
        <x:v>118</x:v>
      </x:c>
      <x:c r="D188" s="257" t="s">
        <x:v>1251</x:v>
      </x:c>
      <x:c r="I188" s="324"/>
      <x:c r="J188" s="317" t="str">
        <x:f>"(Col. "&amp;L165&amp;", Line "&amp;B186&amp;" + Line "&amp;B187&amp;")"</x:f>
        <x:v>(Col. (H), Line 116 + Line 117)</x:v>
      </x:c>
      <x:c r="L188" s="330">
        <x:f>L186+L187</x:f>
        <x:v>0</x:v>
      </x:c>
      <x:c r="M188" s="324"/>
      <x:c r="N188" s="317" t="str">
        <x:f>"(Col. "&amp;R165&amp;", Line "&amp;B186&amp;" + Line "&amp;B187&amp;")"</x:f>
        <x:v>(Col. (M), Line 116 + Line 117)</x:v>
      </x:c>
      <x:c r="R188" s="330">
        <x:f>R186+R187</x:f>
        <x:v>0</x:v>
      </x:c>
    </x:row>
    <x:row r="189" spans="2:19">
      <x:c r="I189" s="324"/>
      <x:c r="L189" s="330"/>
      <x:c r="M189" s="324"/>
      <x:c r="R189" s="330"/>
    </x:row>
    <x:row r="190" spans="2:19">
      <x:c r="B190" s="306">
        <x:f>B188+1</x:f>
        <x:v>119</x:v>
      </x:c>
      <x:c r="D190" s="257" t="s">
        <x:v>1252</x:v>
      </x:c>
      <x:c r="I190" s="324"/>
      <x:c r="J190" s="311" t="str">
        <x:f>$J$16</x:f>
        <x:v>12/31/2023 (Projected)</x:v>
      </x:c>
      <x:c r="L190" s="311">
        <x:f>'1E - EDIT Amortization'!Q177+'1E - EDIT Amortization'!Q186</x:f>
        <x:v>0</x:v>
      </x:c>
      <x:c r="M190" s="326"/>
      <x:c r="N190" s="311" t="str">
        <x:f>$N$16</x:f>
        <x:v>12/31/2023 (Actuals)</x:v>
      </x:c>
      <x:c r="R190" s="311">
        <x:v>0</x:v>
      </x:c>
    </x:row>
    <x:row r="191" spans="2:19">
      <x:c r="B191" s="306">
        <x:f>B190+1</x:f>
        <x:v>120</x:v>
      </x:c>
      <x:c r="D191" s="257" t="s">
        <x:v>1253</x:v>
      </x:c>
      <x:c r="I191" s="324"/>
      <x:c r="J191" s="327" t="s">
        <x:v>605</x:v>
      </x:c>
      <x:c r="L191" s="328">
        <x:v>0</x:v>
      </x:c>
      <x:c r="M191" s="324"/>
      <x:c r="N191" s="327"/>
      <x:c r="R191" s="328">
        <x:v>0</x:v>
      </x:c>
    </x:row>
    <x:row r="192" spans="2:19">
      <x:c r="B192" s="306">
        <x:f>B191+1</x:f>
        <x:v>121</x:v>
      </x:c>
      <x:c r="D192" s="257" t="s">
        <x:v>1254</x:v>
      </x:c>
      <x:c r="I192" s="324"/>
      <x:c r="J192" s="317" t="str">
        <x:f>"(Col. "&amp;L165&amp;", Line "&amp;B190&amp;" + Line "&amp;B191&amp;")"</x:f>
        <x:v>(Col. (H), Line 119 + Line 120)</x:v>
      </x:c>
      <x:c r="L192" s="330">
        <x:f>L190+L191</x:f>
        <x:v>0</x:v>
      </x:c>
      <x:c r="M192" s="324"/>
      <x:c r="N192" s="317" t="str">
        <x:f>"(Col. "&amp;R165&amp;", Line "&amp;B190&amp;" + Line "&amp;B191&amp;")"</x:f>
        <x:v>(Col. (M), Line 119 + Line 120)</x:v>
      </x:c>
      <x:c r="R192" s="330">
        <x:f>R190+R191</x:f>
        <x:v>0</x:v>
      </x:c>
    </x:row>
    <x:row r="193" spans="2:19">
      <x:c r="I193" s="324"/>
      <x:c r="L193" s="330"/>
      <x:c r="M193" s="324"/>
      <x:c r="R193" s="330"/>
    </x:row>
    <x:row r="194" spans="2:19">
      <x:c r="B194" s="306">
        <x:f>B192+1</x:f>
        <x:v>122</x:v>
      </x:c>
      <x:c r="D194" s="257" t="s">
        <x:v>946</x:v>
      </x:c>
      <x:c r="I194" s="324"/>
      <x:c r="J194" s="317" t="str">
        <x:f>"([Col. "&amp;L165&amp;", Line "&amp;B188&amp;" + Line "&amp;B192&amp;"] /2)"</x:f>
        <x:v>([Col. (H), Line 118 + Line 121] /2)</x:v>
      </x:c>
      <x:c r="L194" s="315">
        <x:f>(L188+L192)/2</x:f>
        <x:v>0</x:v>
      </x:c>
      <x:c r="M194" s="324"/>
      <x:c r="N194" s="317" t="str">
        <x:f>"([Col. "&amp;R165&amp;", Line "&amp;B188&amp;" + Line "&amp;B192&amp;"] /2)"</x:f>
        <x:v>([Col. (M), Line 118 + Line 121] /2)</x:v>
      </x:c>
      <x:c r="R194" s="315">
        <x:f>(R188+R192)/2</x:f>
        <x:v>0</x:v>
      </x:c>
    </x:row>
    <x:row r="195" spans="2:19">
      <x:c r="B195" s="306">
        <x:f>B194+1</x:f>
        <x:v>123</x:v>
      </x:c>
      <x:c r="D195" s="409" t="s">
        <x:v>1255</x:v>
      </x:c>
      <x:c r="E195" s="323"/>
      <x:c r="F195" s="323"/>
      <x:c r="G195" s="323"/>
      <x:c r="H195" s="324"/>
      <x:c r="I195" s="324"/>
      <x:c r="J195" s="317" t="str">
        <x:f>"(Col. "&amp;L165&amp;", Line "&amp;B183&amp;" )"</x:f>
        <x:v>(Col. (H), Line 114 )</x:v>
      </x:c>
      <x:c r="K195" s="325"/>
      <x:c r="L195" s="315">
        <x:f>L183</x:f>
        <x:v>0</x:v>
      </x:c>
      <x:c r="M195" s="324"/>
      <x:c r="N195" s="317" t="str">
        <x:f>"(Col. "&amp;R165&amp;", Line "&amp;B183&amp;" )"</x:f>
        <x:v>(Col. (M), Line 114 )</x:v>
      </x:c>
      <x:c r="R195" s="315">
        <x:f>R183</x:f>
        <x:v>0</x:v>
      </x:c>
    </x:row>
    <x:row r="196" spans="2:19" ht="13.5" thickBot="1">
      <x:c r="B196" s="306">
        <x:f>B195+1</x:f>
        <x:v>124</x:v>
      </x:c>
      <x:c r="D196" s="331" t="s">
        <x:v>1258</x:v>
      </x:c>
      <x:c r="E196" s="323"/>
      <x:c r="F196" s="323"/>
      <x:c r="G196" s="323"/>
      <x:c r="H196" s="324"/>
      <x:c r="I196" s="324"/>
      <x:c r="J196" s="317" t="str">
        <x:f>"(Col. "&amp;L165&amp;", Line "&amp;B194&amp;" + Line "&amp;B195&amp;")"</x:f>
        <x:v>(Col. (H), Line 122 + Line 123)</x:v>
      </x:c>
      <x:c r="K196" s="325"/>
      <x:c r="L196" s="332">
        <x:f>L194+L195</x:f>
        <x:v>0</x:v>
      </x:c>
      <x:c r="M196" s="324"/>
      <x:c r="N196" s="317" t="str">
        <x:f>"(Col. "&amp;R165&amp;", Line "&amp;B194&amp;" + Line "&amp;B195&amp;")"</x:f>
        <x:v>(Col. (M), Line 122 + Line 123)</x:v>
      </x:c>
      <x:c r="R196" s="332">
        <x:f>R194+R195</x:f>
        <x:v>0</x:v>
      </x:c>
    </x:row>
    <x:row r="197" spans="2:19">
      <x:c r="D197" s="303"/>
    </x:row>
    <x:row r="198" spans="2:19">
      <x:c r="D198" s="303" t="s">
        <x:v>1259</x:v>
      </x:c>
      <x:c r="J198" s="1824"/>
      <x:c r="K198" s="1824"/>
      <x:c r="L198" s="1824"/>
      <x:c r="N198" s="1824"/>
      <x:c r="O198" s="1824"/>
      <x:c r="P198" s="1824"/>
      <x:c r="Q198" s="1824"/>
      <x:c r="R198" s="1824"/>
    </x:row>
    <x:row r="199" spans="2:19">
      <x:c r="D199" s="1818" t="s">
        <x:v>861</x:v>
      </x:c>
      <x:c r="E199" s="1819"/>
      <x:c r="F199" s="1819"/>
      <x:c r="G199" s="1819"/>
      <x:c r="H199" s="1820"/>
      <x:c r="I199" s="307"/>
      <x:c r="J199" s="1821" t="s">
        <x:v>1246</x:v>
      </x:c>
      <x:c r="K199" s="1822"/>
      <x:c r="L199" s="1823"/>
      <x:c r="M199" s="307"/>
      <x:c r="N199" s="1821" t="s">
        <x:v>1247</x:v>
      </x:c>
      <x:c r="O199" s="1822"/>
      <x:c r="P199" s="1822"/>
      <x:c r="Q199" s="1822"/>
      <x:c r="R199" s="1823"/>
      <x:c r="S199" s="307"/>
    </x:row>
    <x:row r="200" spans="2:19">
      <x:c r="D200" s="308" t="s">
        <x:v>164</x:v>
      </x:c>
      <x:c r="E200" s="308" t="s">
        <x:v>165</x:v>
      </x:c>
      <x:c r="F200" s="308" t="s">
        <x:v>1190</x:v>
      </x:c>
      <x:c r="G200" s="308" t="s">
        <x:v>1191</x:v>
      </x:c>
      <x:c r="H200" s="308" t="s">
        <x:v>1192</x:v>
      </x:c>
      <x:c r="I200" s="307"/>
      <x:c r="J200" s="308" t="s">
        <x:v>1193</x:v>
      </x:c>
      <x:c r="K200" s="308" t="s">
        <x:v>1194</x:v>
      </x:c>
      <x:c r="L200" s="308" t="s">
        <x:v>1195</x:v>
      </x:c>
      <x:c r="M200" s="307"/>
      <x:c r="N200" s="308" t="s">
        <x:v>1196</x:v>
      </x:c>
      <x:c r="O200" s="308" t="s">
        <x:v>1197</x:v>
      </x:c>
      <x:c r="P200" s="308" t="s">
        <x:v>1198</x:v>
      </x:c>
      <x:c r="Q200" s="308" t="s">
        <x:v>1199</x:v>
      </x:c>
      <x:c r="R200" s="308" t="s">
        <x:v>1200</x:v>
      </x:c>
      <x:c r="S200" s="307"/>
    </x:row>
    <x:row r="201" spans="2:19" ht="51">
      <x:c r="B201" s="309" t="s">
        <x:v>1201</x:v>
      </x:c>
      <x:c r="D201" s="310" t="s">
        <x:v>159</x:v>
      </x:c>
      <x:c r="E201" s="310" t="s">
        <x:v>862</x:v>
      </x:c>
      <x:c r="F201" s="310" t="s">
        <x:v>863</x:v>
      </x:c>
      <x:c r="G201" s="310" t="s">
        <x:v>864</x:v>
      </x:c>
      <x:c r="H201" s="310" t="s">
        <x:v>1202</x:v>
      </x:c>
      <x:c r="I201" s="510"/>
      <x:c r="J201" s="310" t="s">
        <x:v>865</x:v>
      </x:c>
      <x:c r="K201" s="310" t="s">
        <x:v>1203</x:v>
      </x:c>
      <x:c r="L201" s="310" t="s">
        <x:v>1204</x:v>
      </x:c>
      <x:c r="M201" s="510"/>
      <x:c r="N201" s="310" t="s">
        <x:v>949</x:v>
      </x:c>
      <x:c r="O201" s="310" t="s">
        <x:v>1205</x:v>
      </x:c>
      <x:c r="P201" s="310" t="s">
        <x:v>1206</x:v>
      </x:c>
      <x:c r="Q201" s="310" t="s">
        <x:v>1207</x:v>
      </x:c>
      <x:c r="R201" s="310" t="s">
        <x:v>1208</x:v>
      </x:c>
      <x:c r="S201" s="510"/>
    </x:row>
    <x:row r="202" spans="2:19">
      <x:c r="E202" s="510"/>
      <x:c r="F202" s="510"/>
      <x:c r="G202" s="510"/>
      <x:c r="H202" s="510"/>
      <x:c r="I202" s="510"/>
      <x:c r="J202" s="510"/>
      <x:c r="K202" s="510"/>
      <x:c r="L202" s="510"/>
      <x:c r="M202" s="510"/>
      <x:c r="N202" s="510"/>
      <x:c r="O202" s="510"/>
      <x:c r="P202" s="510"/>
      <x:c r="Q202" s="510"/>
      <x:c r="R202" s="510"/>
      <x:c r="S202" s="510"/>
    </x:row>
    <x:row r="203" spans="2:19">
      <x:c r="B203" s="306">
        <x:f>B196+1</x:f>
        <x:v>125</x:v>
      </x:c>
      <x:c r="D203" s="257" t="s">
        <x:v>948</x:v>
      </x:c>
      <x:c r="E203" s="510"/>
      <x:c r="F203" s="510"/>
      <x:c r="G203" s="510"/>
      <x:c r="H203" s="510"/>
      <x:c r="I203" s="510"/>
      <x:c r="J203" s="311" t="str">
        <x:f>$J$14</x:f>
        <x:v>12/31/2022 (Actuals)</x:v>
      </x:c>
      <x:c r="K203" s="510"/>
      <x:c r="L203" s="311">
        <x:f>'1E - EDIT Amortization'!M196</x:f>
        <x:v>0</x:v>
      </x:c>
      <x:c r="M203" s="510"/>
      <x:c r="N203" s="311" t="str">
        <x:f>$N$14</x:f>
        <x:v>12/31/2022 (Actuals)</x:v>
      </x:c>
      <x:c r="O203" s="510"/>
      <x:c r="P203" s="510"/>
      <x:c r="Q203" s="510"/>
      <x:c r="R203" s="311">
        <x:f>'1E - EDIT Amortization'!M196</x:f>
        <x:v>0</x:v>
      </x:c>
      <x:c r="S203" s="510"/>
    </x:row>
    <x:row r="204" spans="2:19">
      <x:c r="E204" s="510"/>
      <x:c r="F204" s="510"/>
      <x:c r="G204" s="510"/>
      <x:c r="H204" s="510"/>
      <x:c r="I204" s="510"/>
      <x:c r="J204" s="1257"/>
      <x:c r="K204" s="510"/>
      <x:c r="L204" s="510"/>
      <x:c r="M204" s="510"/>
      <x:c r="N204" s="1386"/>
      <x:c r="O204" s="510"/>
      <x:c r="P204" s="510"/>
      <x:c r="Q204" s="510"/>
      <x:c r="R204" s="510"/>
      <x:c r="S204" s="510"/>
    </x:row>
    <x:row r="205" spans="2:19">
      <x:c r="B205" s="306">
        <x:f>B203+1</x:f>
        <x:v>126</x:v>
      </x:c>
      <x:c r="D205" s="257" t="s">
        <x:v>1638</x:v>
      </x:c>
      <x:c r="E205" s="1240"/>
      <x:c r="F205" s="1240"/>
      <x:c r="G205" s="1240"/>
      <x:c r="H205" s="1240"/>
      <x:c r="I205" s="1240"/>
      <x:c r="J205" s="311" t="str">
        <x:f>$J$16</x:f>
        <x:v>12/31/2023 (Projected)</x:v>
      </x:c>
      <x:c r="K205" s="1240"/>
      <x:c r="L205" s="1240"/>
      <x:c r="M205" s="1240"/>
      <x:c r="N205" s="311" t="str">
        <x:f>$N$16</x:f>
        <x:v>12/31/2023 (Actuals)</x:v>
      </x:c>
      <x:c r="O205" s="1240"/>
      <x:c r="P205" s="1240"/>
      <x:c r="Q205" s="1240"/>
      <x:c r="R205" s="1240"/>
      <x:c r="S205" s="1240"/>
    </x:row>
    <x:row r="206" spans="2:19">
      <x:c r="E206" s="1240"/>
      <x:c r="F206" s="1240"/>
      <x:c r="G206" s="1240"/>
      <x:c r="H206" s="1240"/>
      <x:c r="I206" s="1240"/>
      <x:c r="J206" s="1240"/>
      <x:c r="K206" s="1240"/>
      <x:c r="L206" s="1240"/>
      <x:c r="M206" s="1240"/>
      <x:c r="N206" s="1240"/>
      <x:c r="O206" s="1240"/>
      <x:c r="P206" s="1240"/>
      <x:c r="Q206" s="1240"/>
      <x:c r="R206" s="1240"/>
      <x:c r="S206" s="1240"/>
    </x:row>
    <x:row r="207" spans="2:19">
      <x:c r="B207" s="306">
        <x:f>B205+1</x:f>
        <x:v>127</x:v>
      </x:c>
      <x:c r="D207" s="312" t="s">
        <x:v>491</x:v>
      </x:c>
      <x:c r="E207" s="311">
        <x:f>E18</x:f>
        <x:v>31</x:v>
      </x:c>
      <x:c r="F207" s="311">
        <x:f t="shared" ref="F207:G207" si="79">F18</x:f>
        <x:v>0</x:v>
      </x:c>
      <x:c r="G207" s="311">
        <x:f t="shared" si="79"/>
        <x:v>214</x:v>
      </x:c>
      <x:c r="H207" s="313">
        <x:f t="shared" ref="H207:H218" si="80">IF(F207=0,0.5,F207/G207)</x:f>
        <x:v>0.5</x:v>
      </x:c>
      <x:c r="I207" s="314"/>
      <x:c r="J207" s="311">
        <x:f>'1E - EDIT Amortization'!$O$196/12</x:f>
        <x:v>0</x:v>
      </x:c>
      <x:c r="K207" s="315">
        <x:f t="shared" ref="K207:K218" si="81">+J207*H207</x:f>
        <x:v>0</x:v>
      </x:c>
      <x:c r="L207" s="315">
        <x:f>+K207</x:f>
        <x:v>0</x:v>
      </x:c>
      <x:c r="M207" s="314"/>
      <x:c r="N207" s="311">
        <x:v>0</x:v>
      </x:c>
      <x:c r="O207" s="315">
        <x:f>IF($D$249="True-Up Adjustment",N207-J207,0)</x:f>
        <x:v>0</x:v>
      </x:c>
      <x:c r="P207" s="315">
        <x:f>IF($D$249="True-Up Adjustment",IF(AND(J207&gt;=0,N207&gt;=0),IF(O207&gt;=0,K207+O207,N207/J207*K207),IF(AND(J207&lt;0,N207&lt;0),IF(O207&lt;0,K207+O207,N207/J207*K207),0)),0)</x:f>
        <x:v>0</x:v>
      </x:c>
      <x:c r="Q207" s="315">
        <x:f t="shared" ref="Q207:Q218" si="82">IF(AND(J207&gt;=0,N207&lt;0),N207,IF(AND(J207&lt;0,N207&gt;=0),N207,0))</x:f>
        <x:v>0</x:v>
      </x:c>
      <x:c r="R207" s="315">
        <x:f>P207+Q207+R203</x:f>
        <x:v>0</x:v>
      </x:c>
      <x:c r="S207" s="314"/>
    </x:row>
    <x:row r="208" spans="2:19">
      <x:c r="B208" s="306">
        <x:f t="shared" ref="B208:B219" si="83">+B207+1</x:f>
        <x:v>128</x:v>
      </x:c>
      <x:c r="D208" s="312" t="s">
        <x:v>492</x:v>
      </x:c>
      <x:c r="E208" s="311">
        <x:f t="shared" ref="E208:G208" si="84">E19</x:f>
        <x:v>28</x:v>
      </x:c>
      <x:c r="F208" s="311">
        <x:f t="shared" si="84"/>
        <x:v>0</x:v>
      </x:c>
      <x:c r="G208" s="311">
        <x:f t="shared" si="84"/>
        <x:v>214</x:v>
      </x:c>
      <x:c r="H208" s="313">
        <x:f t="shared" si="80"/>
        <x:v>0.5</x:v>
      </x:c>
      <x:c r="I208" s="314"/>
      <x:c r="J208" s="311">
        <x:f>'1E - EDIT Amortization'!$O$196/12</x:f>
        <x:v>0</x:v>
      </x:c>
      <x:c r="K208" s="315">
        <x:f t="shared" si="81"/>
        <x:v>0</x:v>
      </x:c>
      <x:c r="L208" s="315">
        <x:f t="shared" ref="L208:L218" si="85">+K208+L207</x:f>
        <x:v>0</x:v>
      </x:c>
      <x:c r="M208" s="314"/>
      <x:c r="N208" s="311">
        <x:v>0</x:v>
      </x:c>
      <x:c r="O208" s="315">
        <x:f t="shared" ref="O208:O218" si="86">IF($D$249="True-Up Adjustment",N208-J208,0)</x:f>
        <x:v>0</x:v>
      </x:c>
      <x:c r="P208" s="315">
        <x:f t="shared" ref="P208:P218" si="87">IF($D$249="True-Up Adjustment",IF(AND(J208&gt;=0,N208&gt;=0),IF(O208&gt;=0,K208+O208,N208/J208*K208),IF(AND(J208&lt;0,N208&lt;0),IF(O208&lt;0,K208+O208,N208/J208*K208),0)),0)</x:f>
        <x:v>0</x:v>
      </x:c>
      <x:c r="Q208" s="315">
        <x:f t="shared" si="82"/>
        <x:v>0</x:v>
      </x:c>
      <x:c r="R208" s="315">
        <x:f t="shared" ref="R208:R218" si="88">R207+P208+Q208</x:f>
        <x:v>0</x:v>
      </x:c>
      <x:c r="S208" s="314"/>
    </x:row>
    <x:row r="209" spans="2:19">
      <x:c r="B209" s="306">
        <x:f t="shared" si="83"/>
        <x:v>129</x:v>
      </x:c>
      <x:c r="D209" s="312" t="s">
        <x:v>511</x:v>
      </x:c>
      <x:c r="E209" s="311">
        <x:f t="shared" ref="E209:G209" si="89">E20</x:f>
        <x:v>31</x:v>
      </x:c>
      <x:c r="F209" s="311">
        <x:f t="shared" si="89"/>
        <x:v>0</x:v>
      </x:c>
      <x:c r="G209" s="311">
        <x:f t="shared" si="89"/>
        <x:v>214</x:v>
      </x:c>
      <x:c r="H209" s="313">
        <x:f t="shared" si="80"/>
        <x:v>0.5</x:v>
      </x:c>
      <x:c r="I209" s="314"/>
      <x:c r="J209" s="311">
        <x:f>'1E - EDIT Amortization'!$O$196/12</x:f>
        <x:v>0</x:v>
      </x:c>
      <x:c r="K209" s="315">
        <x:f t="shared" si="81"/>
        <x:v>0</x:v>
      </x:c>
      <x:c r="L209" s="315">
        <x:f t="shared" si="85"/>
        <x:v>0</x:v>
      </x:c>
      <x:c r="M209" s="314"/>
      <x:c r="N209" s="311">
        <x:v>0</x:v>
      </x:c>
      <x:c r="O209" s="315">
        <x:f t="shared" si="86"/>
        <x:v>0</x:v>
      </x:c>
      <x:c r="P209" s="315">
        <x:f t="shared" si="87"/>
        <x:v>0</x:v>
      </x:c>
      <x:c r="Q209" s="315">
        <x:f t="shared" si="82"/>
        <x:v>0</x:v>
      </x:c>
      <x:c r="R209" s="315">
        <x:f t="shared" si="88"/>
        <x:v>0</x:v>
      </x:c>
      <x:c r="S209" s="314"/>
    </x:row>
    <x:row r="210" spans="2:19">
      <x:c r="B210" s="306">
        <x:f t="shared" si="83"/>
        <x:v>130</x:v>
      </x:c>
      <x:c r="D210" s="312" t="s">
        <x:v>161</x:v>
      </x:c>
      <x:c r="E210" s="311">
        <x:f t="shared" ref="E210:G210" si="90">E21</x:f>
        <x:v>30</x:v>
      </x:c>
      <x:c r="F210" s="311">
        <x:f t="shared" si="90"/>
        <x:v>0</x:v>
      </x:c>
      <x:c r="G210" s="311">
        <x:f t="shared" si="90"/>
        <x:v>214</x:v>
      </x:c>
      <x:c r="H210" s="313">
        <x:f t="shared" si="80"/>
        <x:v>0.5</x:v>
      </x:c>
      <x:c r="I210" s="314"/>
      <x:c r="J210" s="311">
        <x:f>'1E - EDIT Amortization'!$O$196/12</x:f>
        <x:v>0</x:v>
      </x:c>
      <x:c r="K210" s="315">
        <x:f t="shared" si="81"/>
        <x:v>0</x:v>
      </x:c>
      <x:c r="L210" s="315">
        <x:f t="shared" si="85"/>
        <x:v>0</x:v>
      </x:c>
      <x:c r="M210" s="314"/>
      <x:c r="N210" s="311">
        <x:v>0</x:v>
      </x:c>
      <x:c r="O210" s="315">
        <x:f t="shared" si="86"/>
        <x:v>0</x:v>
      </x:c>
      <x:c r="P210" s="315">
        <x:f t="shared" si="87"/>
        <x:v>0</x:v>
      </x:c>
      <x:c r="Q210" s="315">
        <x:f t="shared" si="82"/>
        <x:v>0</x:v>
      </x:c>
      <x:c r="R210" s="315">
        <x:f t="shared" si="88"/>
        <x:v>0</x:v>
      </x:c>
      <x:c r="S210" s="314"/>
    </x:row>
    <x:row r="211" spans="2:19">
      <x:c r="B211" s="306">
        <x:f t="shared" si="83"/>
        <x:v>131</x:v>
      </x:c>
      <x:c r="D211" s="312" t="s">
        <x:v>162</x:v>
      </x:c>
      <x:c r="E211" s="311">
        <x:f t="shared" ref="E211:G211" si="91">E22</x:f>
        <x:v>31</x:v>
      </x:c>
      <x:c r="F211" s="311">
        <x:f t="shared" si="91"/>
        <x:v>0</x:v>
      </x:c>
      <x:c r="G211" s="311">
        <x:f t="shared" si="91"/>
        <x:v>214</x:v>
      </x:c>
      <x:c r="H211" s="313">
        <x:f t="shared" si="80"/>
        <x:v>0.5</x:v>
      </x:c>
      <x:c r="I211" s="314"/>
      <x:c r="J211" s="311">
        <x:f>'1E - EDIT Amortization'!$O$196/12</x:f>
        <x:v>0</x:v>
      </x:c>
      <x:c r="K211" s="315">
        <x:f t="shared" si="81"/>
        <x:v>0</x:v>
      </x:c>
      <x:c r="L211" s="315">
        <x:f t="shared" si="85"/>
        <x:v>0</x:v>
      </x:c>
      <x:c r="M211" s="314"/>
      <x:c r="N211" s="311">
        <x:v>0</x:v>
      </x:c>
      <x:c r="O211" s="315">
        <x:f t="shared" si="86"/>
        <x:v>0</x:v>
      </x:c>
      <x:c r="P211" s="315">
        <x:f t="shared" si="87"/>
        <x:v>0</x:v>
      </x:c>
      <x:c r="Q211" s="315">
        <x:f t="shared" si="82"/>
        <x:v>0</x:v>
      </x:c>
      <x:c r="R211" s="315">
        <x:f t="shared" si="88"/>
        <x:v>0</x:v>
      </x:c>
      <x:c r="S211" s="314"/>
    </x:row>
    <x:row r="212" spans="2:19">
      <x:c r="B212" s="306">
        <x:f t="shared" si="83"/>
        <x:v>132</x:v>
      </x:c>
      <x:c r="D212" s="312" t="s">
        <x:v>163</x:v>
      </x:c>
      <x:c r="E212" s="311">
        <x:f t="shared" ref="E212:G212" si="92">E23</x:f>
        <x:v>30</x:v>
      </x:c>
      <x:c r="F212" s="311">
        <x:f t="shared" si="92"/>
        <x:v>185</x:v>
      </x:c>
      <x:c r="G212" s="311">
        <x:f t="shared" si="92"/>
        <x:v>214</x:v>
      </x:c>
      <x:c r="H212" s="313">
        <x:f t="shared" si="80"/>
        <x:v>0.86448598130841126</x:v>
      </x:c>
      <x:c r="I212" s="314"/>
      <x:c r="J212" s="311">
        <x:f>'1E - EDIT Amortization'!$O$196/12</x:f>
        <x:v>0</x:v>
      </x:c>
      <x:c r="K212" s="315">
        <x:f t="shared" si="81"/>
        <x:v>0</x:v>
      </x:c>
      <x:c r="L212" s="315">
        <x:f t="shared" si="85"/>
        <x:v>0</x:v>
      </x:c>
      <x:c r="M212" s="314"/>
      <x:c r="N212" s="311">
        <x:v>0</x:v>
      </x:c>
      <x:c r="O212" s="315">
        <x:f t="shared" si="86"/>
        <x:v>0</x:v>
      </x:c>
      <x:c r="P212" s="315">
        <x:f t="shared" si="87"/>
        <x:v>0</x:v>
      </x:c>
      <x:c r="Q212" s="315">
        <x:f t="shared" si="82"/>
        <x:v>0</x:v>
      </x:c>
      <x:c r="R212" s="315">
        <x:f t="shared" si="88"/>
        <x:v>0</x:v>
      </x:c>
      <x:c r="S212" s="314"/>
    </x:row>
    <x:row r="213" spans="2:19">
      <x:c r="B213" s="306">
        <x:f t="shared" si="83"/>
        <x:v>133</x:v>
      </x:c>
      <x:c r="D213" s="312" t="s">
        <x:v>494</x:v>
      </x:c>
      <x:c r="E213" s="311">
        <x:f t="shared" ref="E213:G213" si="93">E24</x:f>
        <x:v>31</x:v>
      </x:c>
      <x:c r="F213" s="311">
        <x:f t="shared" si="93"/>
        <x:v>154</x:v>
      </x:c>
      <x:c r="G213" s="311">
        <x:f t="shared" si="93"/>
        <x:v>214</x:v>
      </x:c>
      <x:c r="H213" s="313">
        <x:f t="shared" si="80"/>
        <x:v>0.71962616822429903</x:v>
      </x:c>
      <x:c r="I213" s="314"/>
      <x:c r="J213" s="311">
        <x:f>'1E - EDIT Amortization'!$O$196/12</x:f>
        <x:v>0</x:v>
      </x:c>
      <x:c r="K213" s="315">
        <x:f t="shared" si="81"/>
        <x:v>0</x:v>
      </x:c>
      <x:c r="L213" s="315">
        <x:f t="shared" si="85"/>
        <x:v>0</x:v>
      </x:c>
      <x:c r="M213" s="314"/>
      <x:c r="N213" s="311">
        <x:v>0</x:v>
      </x:c>
      <x:c r="O213" s="315">
        <x:f t="shared" si="86"/>
        <x:v>0</x:v>
      </x:c>
      <x:c r="P213" s="315">
        <x:f t="shared" si="87"/>
        <x:v>0</x:v>
      </x:c>
      <x:c r="Q213" s="315">
        <x:f t="shared" si="82"/>
        <x:v>0</x:v>
      </x:c>
      <x:c r="R213" s="315">
        <x:f t="shared" si="88"/>
        <x:v>0</x:v>
      </x:c>
      <x:c r="S213" s="314"/>
    </x:row>
    <x:row r="214" spans="2:19">
      <x:c r="B214" s="306">
        <x:f t="shared" si="83"/>
        <x:v>134</x:v>
      </x:c>
      <x:c r="D214" s="312" t="s">
        <x:v>512</x:v>
      </x:c>
      <x:c r="E214" s="311">
        <x:f t="shared" ref="E214:G214" si="94">E25</x:f>
        <x:v>31</x:v>
      </x:c>
      <x:c r="F214" s="311">
        <x:f t="shared" si="94"/>
        <x:v>123</x:v>
      </x:c>
      <x:c r="G214" s="311">
        <x:f t="shared" si="94"/>
        <x:v>214</x:v>
      </x:c>
      <x:c r="H214" s="313">
        <x:f t="shared" si="80"/>
        <x:v>0.57476635514018692</x:v>
      </x:c>
      <x:c r="I214" s="314"/>
      <x:c r="J214" s="311">
        <x:f>'1E - EDIT Amortization'!$O$196/12</x:f>
        <x:v>0</x:v>
      </x:c>
      <x:c r="K214" s="315">
        <x:f t="shared" si="81"/>
        <x:v>0</x:v>
      </x:c>
      <x:c r="L214" s="315">
        <x:f t="shared" si="85"/>
        <x:v>0</x:v>
      </x:c>
      <x:c r="M214" s="314"/>
      <x:c r="N214" s="311">
        <x:v>0</x:v>
      </x:c>
      <x:c r="O214" s="315">
        <x:f t="shared" si="86"/>
        <x:v>0</x:v>
      </x:c>
      <x:c r="P214" s="315">
        <x:f t="shared" si="87"/>
        <x:v>0</x:v>
      </x:c>
      <x:c r="Q214" s="315">
        <x:f t="shared" si="82"/>
        <x:v>0</x:v>
      </x:c>
      <x:c r="R214" s="315">
        <x:f t="shared" si="88"/>
        <x:v>0</x:v>
      </x:c>
      <x:c r="S214" s="314"/>
    </x:row>
    <x:row r="215" spans="2:19">
      <x:c r="B215" s="306">
        <x:f t="shared" si="83"/>
        <x:v>135</x:v>
      </x:c>
      <x:c r="D215" s="312" t="s">
        <x:v>496</x:v>
      </x:c>
      <x:c r="E215" s="311">
        <x:f t="shared" ref="E215:G215" si="95">E26</x:f>
        <x:v>30</x:v>
      </x:c>
      <x:c r="F215" s="311">
        <x:f t="shared" si="95"/>
        <x:v>93</x:v>
      </x:c>
      <x:c r="G215" s="311">
        <x:f t="shared" si="95"/>
        <x:v>214</x:v>
      </x:c>
      <x:c r="H215" s="313">
        <x:f t="shared" si="80"/>
        <x:v>0.43457943925233644</x:v>
      </x:c>
      <x:c r="I215" s="314"/>
      <x:c r="J215" s="311">
        <x:f>'1E - EDIT Amortization'!$O$196/12</x:f>
        <x:v>0</x:v>
      </x:c>
      <x:c r="K215" s="315">
        <x:f t="shared" si="81"/>
        <x:v>0</x:v>
      </x:c>
      <x:c r="L215" s="315">
        <x:f t="shared" si="85"/>
        <x:v>0</x:v>
      </x:c>
      <x:c r="M215" s="314"/>
      <x:c r="N215" s="311">
        <x:v>0</x:v>
      </x:c>
      <x:c r="O215" s="315">
        <x:f t="shared" si="86"/>
        <x:v>0</x:v>
      </x:c>
      <x:c r="P215" s="315">
        <x:f t="shared" si="87"/>
        <x:v>0</x:v>
      </x:c>
      <x:c r="Q215" s="315">
        <x:f t="shared" si="82"/>
        <x:v>0</x:v>
      </x:c>
      <x:c r="R215" s="315">
        <x:f t="shared" si="88"/>
        <x:v>0</x:v>
      </x:c>
      <x:c r="S215" s="314"/>
    </x:row>
    <x:row r="216" spans="2:19">
      <x:c r="B216" s="306">
        <x:f t="shared" si="83"/>
        <x:v>136</x:v>
      </x:c>
      <x:c r="D216" s="312" t="s">
        <x:v>497</x:v>
      </x:c>
      <x:c r="E216" s="311">
        <x:f t="shared" ref="E216:G216" si="96">E27</x:f>
        <x:v>31</x:v>
      </x:c>
      <x:c r="F216" s="311">
        <x:f t="shared" si="96"/>
        <x:v>62</x:v>
      </x:c>
      <x:c r="G216" s="311">
        <x:f t="shared" si="96"/>
        <x:v>214</x:v>
      </x:c>
      <x:c r="H216" s="313">
        <x:f t="shared" si="80"/>
        <x:v>0.28971962616822428</x:v>
      </x:c>
      <x:c r="I216" s="314"/>
      <x:c r="J216" s="311">
        <x:f>'1E - EDIT Amortization'!$O$196/12</x:f>
        <x:v>0</x:v>
      </x:c>
      <x:c r="K216" s="315">
        <x:f t="shared" si="81"/>
        <x:v>0</x:v>
      </x:c>
      <x:c r="L216" s="315">
        <x:f t="shared" si="85"/>
        <x:v>0</x:v>
      </x:c>
      <x:c r="M216" s="314"/>
      <x:c r="N216" s="311">
        <x:v>0</x:v>
      </x:c>
      <x:c r="O216" s="315">
        <x:f t="shared" si="86"/>
        <x:v>0</x:v>
      </x:c>
      <x:c r="P216" s="315">
        <x:f t="shared" si="87"/>
        <x:v>0</x:v>
      </x:c>
      <x:c r="Q216" s="315">
        <x:f t="shared" si="82"/>
        <x:v>0</x:v>
      </x:c>
      <x:c r="R216" s="315">
        <x:f t="shared" si="88"/>
        <x:v>0</x:v>
      </x:c>
      <x:c r="S216" s="314"/>
    </x:row>
    <x:row r="217" spans="2:19">
      <x:c r="B217" s="306">
        <x:f t="shared" si="83"/>
        <x:v>137</x:v>
      </x:c>
      <x:c r="D217" s="312" t="s">
        <x:v>498</x:v>
      </x:c>
      <x:c r="E217" s="311">
        <x:f t="shared" ref="E217:G217" si="97">E28</x:f>
        <x:v>30</x:v>
      </x:c>
      <x:c r="F217" s="311">
        <x:f t="shared" si="97"/>
        <x:v>32</x:v>
      </x:c>
      <x:c r="G217" s="311">
        <x:f t="shared" si="97"/>
        <x:v>214</x:v>
      </x:c>
      <x:c r="H217" s="313">
        <x:f t="shared" si="80"/>
        <x:v>0.14953271028037382</x:v>
      </x:c>
      <x:c r="I217" s="314"/>
      <x:c r="J217" s="311">
        <x:f>'1E - EDIT Amortization'!$O$196/12</x:f>
        <x:v>0</x:v>
      </x:c>
      <x:c r="K217" s="315">
        <x:f t="shared" si="81"/>
        <x:v>0</x:v>
      </x:c>
      <x:c r="L217" s="315">
        <x:f t="shared" si="85"/>
        <x:v>0</x:v>
      </x:c>
      <x:c r="M217" s="314"/>
      <x:c r="N217" s="311">
        <x:v>0</x:v>
      </x:c>
      <x:c r="O217" s="315">
        <x:f t="shared" si="86"/>
        <x:v>0</x:v>
      </x:c>
      <x:c r="P217" s="315">
        <x:f t="shared" si="87"/>
        <x:v>0</x:v>
      </x:c>
      <x:c r="Q217" s="315">
        <x:f t="shared" si="82"/>
        <x:v>0</x:v>
      </x:c>
      <x:c r="R217" s="315">
        <x:f t="shared" si="88"/>
        <x:v>0</x:v>
      </x:c>
      <x:c r="S217" s="314"/>
    </x:row>
    <x:row r="218" spans="2:19">
      <x:c r="B218" s="306">
        <x:f t="shared" si="83"/>
        <x:v>138</x:v>
      </x:c>
      <x:c r="D218" s="316" t="s">
        <x:v>708</x:v>
      </x:c>
      <x:c r="E218" s="311">
        <x:f t="shared" ref="E218:G218" si="98">E29</x:f>
        <x:v>31</x:v>
      </x:c>
      <x:c r="F218" s="311">
        <x:f t="shared" si="98"/>
        <x:v>1</x:v>
      </x:c>
      <x:c r="G218" s="311">
        <x:f t="shared" si="98"/>
        <x:v>214</x:v>
      </x:c>
      <x:c r="H218" s="313">
        <x:f t="shared" si="80"/>
        <x:v>4.6728971962616819E-3</x:v>
      </x:c>
      <x:c r="I218" s="314"/>
      <x:c r="J218" s="311">
        <x:f>'1E - EDIT Amortization'!$O$196/12</x:f>
        <x:v>0</x:v>
      </x:c>
      <x:c r="K218" s="315">
        <x:f t="shared" si="81"/>
        <x:v>0</x:v>
      </x:c>
      <x:c r="L218" s="315">
        <x:f t="shared" si="85"/>
        <x:v>0</x:v>
      </x:c>
      <x:c r="M218" s="314"/>
      <x:c r="N218" s="311">
        <x:v>0</x:v>
      </x:c>
      <x:c r="O218" s="315">
        <x:f t="shared" si="86"/>
        <x:v>0</x:v>
      </x:c>
      <x:c r="P218" s="315">
        <x:f t="shared" si="87"/>
        <x:v>0</x:v>
      </x:c>
      <x:c r="Q218" s="315">
        <x:f t="shared" si="82"/>
        <x:v>0</x:v>
      </x:c>
      <x:c r="R218" s="315">
        <x:f t="shared" si="88"/>
        <x:v>0</x:v>
      </x:c>
      <x:c r="S218" s="314"/>
    </x:row>
    <x:row r="219" spans="2:19">
      <x:c r="B219" s="306">
        <x:f t="shared" si="83"/>
        <x:v>139</x:v>
      </x:c>
      <x:c r="D219" s="317" t="str">
        <x:f>"Total (Sum of Lines "&amp;B207&amp;" - "&amp;B218&amp;")"</x:f>
        <x:v>Total (Sum of Lines 127 - 138)</x:v>
      </x:c>
      <x:c r="E219" s="318">
        <x:f>SUM(E207:E218)</x:f>
        <x:v>365</x:v>
      </x:c>
      <x:c r="F219" s="319"/>
      <x:c r="G219" s="319"/>
      <x:c r="H219" s="320"/>
      <x:c r="I219" s="321"/>
      <x:c r="J219" s="318">
        <x:f>SUM(J207:J218)</x:f>
        <x:v>0</x:v>
      </x:c>
      <x:c r="K219" s="318">
        <x:f>SUM(K207:K218)</x:f>
        <x:v>0</x:v>
      </x:c>
      <x:c r="L219" s="322"/>
      <x:c r="M219" s="321"/>
      <x:c r="N219" s="318">
        <x:f>SUM(N207:N218)</x:f>
        <x:v>0</x:v>
      </x:c>
      <x:c r="O219" s="318">
        <x:f>SUM(O207:O218)</x:f>
        <x:v>0</x:v>
      </x:c>
      <x:c r="P219" s="318">
        <x:f>SUM(P207:P218)</x:f>
        <x:v>0</x:v>
      </x:c>
      <x:c r="Q219" s="318">
        <x:f>SUM(Q207:Q218)</x:f>
        <x:v>0</x:v>
      </x:c>
      <x:c r="R219" s="322"/>
      <x:c r="S219" s="321"/>
    </x:row>
    <x:row r="220" spans="2:19">
      <x:c r="D220" s="323"/>
      <x:c r="E220" s="323"/>
      <x:c r="F220" s="323"/>
      <x:c r="G220" s="323"/>
      <x:c r="H220" s="324"/>
      <x:c r="I220" s="324"/>
      <x:c r="K220" s="325"/>
      <x:c r="L220" s="324"/>
      <x:c r="M220" s="324"/>
      <x:c r="N220" s="335"/>
      <x:c r="O220" s="325"/>
      <x:c r="P220" s="325"/>
      <x:c r="Q220" s="325"/>
      <x:c r="R220" s="324"/>
      <x:c r="S220" s="324"/>
    </x:row>
    <x:row r="221" spans="2:19">
      <x:c r="B221" s="306">
        <x:f>B219+1</x:f>
        <x:v>140</x:v>
      </x:c>
      <x:c r="D221" s="257" t="s">
        <x:v>1249</x:v>
      </x:c>
      <x:c r="I221" s="324"/>
      <x:c r="J221" s="311" t="str">
        <x:f>$J$14</x:f>
        <x:v>12/31/2022 (Actuals)</x:v>
      </x:c>
      <x:c r="L221" s="311">
        <x:f>'1E - EDIT Amortization'!M178+'1E - EDIT Amortization'!M187</x:f>
        <x:v>0</x:v>
      </x:c>
      <x:c r="M221" s="326"/>
      <x:c r="N221" s="311" t="str">
        <x:f>$N$14</x:f>
        <x:v>12/31/2022 (Actuals)</x:v>
      </x:c>
      <x:c r="R221" s="311">
        <x:f>'1E - EDIT Amortization'!M178+'1E - EDIT Amortization'!M187</x:f>
        <x:v>0</x:v>
      </x:c>
    </x:row>
    <x:row r="222" spans="2:19">
      <x:c r="B222" s="306">
        <x:f>B221+1</x:f>
        <x:v>141</x:v>
      </x:c>
      <x:c r="D222" s="257" t="s">
        <x:v>1250</x:v>
      </x:c>
      <x:c r="I222" s="324"/>
      <x:c r="J222" s="327" t="s">
        <x:v>605</x:v>
      </x:c>
      <x:c r="L222" s="328">
        <x:v>0</x:v>
      </x:c>
      <x:c r="M222" s="329"/>
      <x:c r="N222" s="327"/>
      <x:c r="R222" s="328">
        <x:v>0</x:v>
      </x:c>
    </x:row>
    <x:row r="223" spans="2:19">
      <x:c r="B223" s="306">
        <x:f>B222+1</x:f>
        <x:v>142</x:v>
      </x:c>
      <x:c r="D223" s="257" t="s">
        <x:v>1251</x:v>
      </x:c>
      <x:c r="I223" s="324"/>
      <x:c r="J223" s="317" t="str">
        <x:f>"(Col. "&amp;L200&amp;", Line "&amp;B221&amp;" + Line "&amp;B222&amp;")"</x:f>
        <x:v>(Col. (H), Line 140 + Line 141)</x:v>
      </x:c>
      <x:c r="L223" s="330">
        <x:f>L221+L222</x:f>
        <x:v>0</x:v>
      </x:c>
      <x:c r="M223" s="324"/>
      <x:c r="N223" s="317" t="str">
        <x:f>"(Col. "&amp;R200&amp;", Line "&amp;B221&amp;" + Line "&amp;B222&amp;")"</x:f>
        <x:v>(Col. (M), Line 140 + Line 141)</x:v>
      </x:c>
      <x:c r="R223" s="330">
        <x:f>R221+R222</x:f>
        <x:v>0</x:v>
      </x:c>
    </x:row>
    <x:row r="224" spans="2:19">
      <x:c r="I224" s="324"/>
      <x:c r="L224" s="330"/>
      <x:c r="M224" s="324"/>
      <x:c r="R224" s="330"/>
    </x:row>
    <x:row r="225" spans="2:19">
      <x:c r="B225" s="306">
        <x:f>B223+1</x:f>
        <x:v>143</x:v>
      </x:c>
      <x:c r="D225" s="257" t="s">
        <x:v>1252</x:v>
      </x:c>
      <x:c r="I225" s="324"/>
      <x:c r="J225" s="311" t="str">
        <x:f>$J$16</x:f>
        <x:v>12/31/2023 (Projected)</x:v>
      </x:c>
      <x:c r="L225" s="311">
        <x:f>'1E - EDIT Amortization'!Q178+'1E - EDIT Amortization'!Q187</x:f>
        <x:v>0</x:v>
      </x:c>
      <x:c r="M225" s="326"/>
      <x:c r="N225" s="311" t="str">
        <x:f>$N$16</x:f>
        <x:v>12/31/2023 (Actuals)</x:v>
      </x:c>
      <x:c r="R225" s="311">
        <x:f>'1E - EDIT Amortization'!Q178+'1E - EDIT Amortization'!Q187</x:f>
        <x:v>0</x:v>
      </x:c>
    </x:row>
    <x:row r="226" spans="2:19">
      <x:c r="B226" s="306">
        <x:f>B225+1</x:f>
        <x:v>144</x:v>
      </x:c>
      <x:c r="D226" s="257" t="s">
        <x:v>1253</x:v>
      </x:c>
      <x:c r="I226" s="324"/>
      <x:c r="J226" s="327" t="s">
        <x:v>605</x:v>
      </x:c>
      <x:c r="L226" s="328">
        <x:v>0</x:v>
      </x:c>
      <x:c r="M226" s="324"/>
      <x:c r="N226" s="327"/>
      <x:c r="R226" s="328">
        <x:v>0</x:v>
      </x:c>
    </x:row>
    <x:row r="227" spans="2:19">
      <x:c r="B227" s="306">
        <x:f>B226+1</x:f>
        <x:v>145</x:v>
      </x:c>
      <x:c r="D227" s="257" t="s">
        <x:v>1254</x:v>
      </x:c>
      <x:c r="I227" s="324"/>
      <x:c r="J227" s="317" t="str">
        <x:f>"(Col. "&amp;L200&amp;", Line "&amp;B225&amp;" + Line "&amp;B226&amp;")"</x:f>
        <x:v>(Col. (H), Line 143 + Line 144)</x:v>
      </x:c>
      <x:c r="L227" s="330">
        <x:f>L225+L226</x:f>
        <x:v>0</x:v>
      </x:c>
      <x:c r="M227" s="324"/>
      <x:c r="N227" s="317" t="str">
        <x:f>"(Col. "&amp;R200&amp;", Line "&amp;B225&amp;" + Line "&amp;B226&amp;")"</x:f>
        <x:v>(Col. (M), Line 143 + Line 144)</x:v>
      </x:c>
      <x:c r="R227" s="330">
        <x:f>R225+R226</x:f>
        <x:v>0</x:v>
      </x:c>
    </x:row>
    <x:row r="228" spans="2:19">
      <x:c r="I228" s="324"/>
      <x:c r="L228" s="330"/>
      <x:c r="M228" s="324"/>
      <x:c r="R228" s="330"/>
    </x:row>
    <x:row r="229" spans="2:19">
      <x:c r="B229" s="306">
        <x:f>B227+1</x:f>
        <x:v>146</x:v>
      </x:c>
      <x:c r="D229" s="257" t="s">
        <x:v>946</x:v>
      </x:c>
      <x:c r="I229" s="324"/>
      <x:c r="J229" s="317" t="str">
        <x:f>"([Col. "&amp;L200&amp;", Line "&amp;B223&amp;" + Line "&amp;B227&amp;"] /2)"</x:f>
        <x:v>([Col. (H), Line 142 + Line 145] /2)</x:v>
      </x:c>
      <x:c r="L229" s="315">
        <x:f>(L223+L227)/2</x:f>
        <x:v>0</x:v>
      </x:c>
      <x:c r="M229" s="324"/>
      <x:c r="N229" s="317" t="str">
        <x:f>"([Col. "&amp;R200&amp;", Line "&amp;B223&amp;" + Line "&amp;B227&amp;"] /2)"</x:f>
        <x:v>([Col. (M), Line 142 + Line 145] /2)</x:v>
      </x:c>
      <x:c r="R229" s="315">
        <x:f>(R223+R227)/2</x:f>
        <x:v>0</x:v>
      </x:c>
    </x:row>
    <x:row r="230" spans="2:19">
      <x:c r="B230" s="306">
        <x:f>B229+1</x:f>
        <x:v>147</x:v>
      </x:c>
      <x:c r="D230" s="409" t="s">
        <x:v>1255</x:v>
      </x:c>
      <x:c r="E230" s="323"/>
      <x:c r="F230" s="323"/>
      <x:c r="G230" s="323"/>
      <x:c r="H230" s="324"/>
      <x:c r="I230" s="324"/>
      <x:c r="J230" s="317" t="str">
        <x:f>"(Col. "&amp;L200&amp;", Line "&amp;B218&amp;" )"</x:f>
        <x:v>(Col. (H), Line 138 )</x:v>
      </x:c>
      <x:c r="K230" s="325"/>
      <x:c r="L230" s="315">
        <x:f>L218</x:f>
        <x:v>0</x:v>
      </x:c>
      <x:c r="M230" s="324"/>
      <x:c r="N230" s="317" t="str">
        <x:f>"(Col. "&amp;R200&amp;", Line "&amp;B218&amp;" )"</x:f>
        <x:v>(Col. (M), Line 138 )</x:v>
      </x:c>
      <x:c r="R230" s="315">
        <x:f>R218</x:f>
        <x:v>0</x:v>
      </x:c>
    </x:row>
    <x:row r="231" spans="2:19" ht="13.5" thickBot="1">
      <x:c r="B231" s="306">
        <x:f>B230+1</x:f>
        <x:v>148</x:v>
      </x:c>
      <x:c r="D231" s="331" t="s">
        <x:v>1260</x:v>
      </x:c>
      <x:c r="E231" s="323"/>
      <x:c r="F231" s="323"/>
      <x:c r="G231" s="323"/>
      <x:c r="H231" s="324"/>
      <x:c r="I231" s="324"/>
      <x:c r="J231" s="317" t="str">
        <x:f>"(Col. "&amp;L200&amp;", Line "&amp;B229&amp;" + Line "&amp;B230&amp;")"</x:f>
        <x:v>(Col. (H), Line 146 + Line 147)</x:v>
      </x:c>
      <x:c r="K231" s="325"/>
      <x:c r="L231" s="332">
        <x:f>L229+L230</x:f>
        <x:v>0</x:v>
      </x:c>
      <x:c r="M231" s="324"/>
      <x:c r="N231" s="317" t="str">
        <x:f>"(Col. "&amp;R200&amp;", Line "&amp;B229&amp;" + Line "&amp;B230&amp;")"</x:f>
        <x:v>(Col. (M), Line 146 + Line 147)</x:v>
      </x:c>
      <x:c r="R231" s="332">
        <x:f>R229+R230</x:f>
        <x:v>0</x:v>
      </x:c>
    </x:row>
    <x:row r="232" spans="2:19">
      <x:c r="D232" s="323"/>
      <x:c r="E232" s="323"/>
      <x:c r="F232" s="323"/>
      <x:c r="G232" s="323"/>
      <x:c r="H232" s="324"/>
      <x:c r="I232" s="324"/>
      <x:c r="K232" s="325"/>
      <x:c r="L232" s="324"/>
      <x:c r="M232" s="324"/>
      <x:c r="O232" s="325"/>
      <x:c r="P232" s="325"/>
      <x:c r="Q232" s="325"/>
      <x:c r="R232" s="324"/>
      <x:c r="S232" s="324"/>
    </x:row>
    <x:row r="233" spans="2:19">
      <x:c r="D233" s="323"/>
      <x:c r="E233" s="323"/>
      <x:c r="F233" s="323" t="s">
        <x:v>86</x:v>
      </x:c>
      <x:c r="G233" s="323"/>
      <x:c r="H233" s="324"/>
      <x:c r="I233" s="324"/>
      <x:c r="K233" s="325"/>
      <x:c r="L233" s="324"/>
      <x:c r="M233" s="324"/>
      <x:c r="O233" s="325"/>
      <x:c r="P233" s="325"/>
      <x:c r="Q233" s="325"/>
      <x:c r="R233" s="324"/>
      <x:c r="S233" s="324"/>
    </x:row>
    <x:row r="234" spans="2:19">
      <x:c r="D234" s="1838" t="s">
        <x:v>1270</x:v>
      </x:c>
      <x:c r="E234" s="1838"/>
      <x:c r="F234" s="1838"/>
      <x:c r="G234" s="1838"/>
      <x:c r="H234" s="1838"/>
      <x:c r="I234" s="324"/>
      <x:c r="J234" s="1838" t="s">
        <x:v>1271</x:v>
      </x:c>
      <x:c r="K234" s="1838"/>
      <x:c r="L234" s="1838"/>
      <x:c r="M234" s="1838"/>
      <x:c r="N234" s="1838"/>
      <x:c r="O234" s="325"/>
      <x:c r="P234" s="325"/>
      <x:c r="Q234" s="325"/>
      <x:c r="R234" s="324"/>
      <x:c r="S234" s="324"/>
    </x:row>
    <x:row r="235" spans="2:19" ht="12.75" customHeight="1">
      <x:c r="B235" s="1835" t="s">
        <x:v>1201</x:v>
      </x:c>
      <x:c r="C235" s="509"/>
      <x:c r="D235" s="504" t="s">
        <x:v>164</x:v>
      </x:c>
      <x:c r="E235" s="505"/>
      <x:c r="F235" s="504" t="s">
        <x:v>165</x:v>
      </x:c>
      <x:c r="G235" s="506"/>
      <x:c r="H235" s="503" t="s">
        <x:v>1190</x:v>
      </x:c>
      <x:c r="I235" s="307"/>
      <x:c r="J235" s="504" t="s">
        <x:v>1191</x:v>
      </x:c>
      <x:c r="K235" s="505"/>
      <x:c r="L235" s="504" t="s">
        <x:v>1192</x:v>
      </x:c>
      <x:c r="M235" s="506"/>
      <x:c r="N235" s="503" t="s">
        <x:v>1193</x:v>
      </x:c>
    </x:row>
    <x:row r="236" spans="2:19" ht="25.5">
      <x:c r="B236" s="1836"/>
      <x:c r="C236" s="509"/>
      <x:c r="D236" s="415" t="s">
        <x:v>1263</x:v>
      </x:c>
      <x:c r="E236" s="416"/>
      <x:c r="F236" s="417" t="s">
        <x:v>1264</x:v>
      </x:c>
      <x:c r="G236" s="418"/>
      <x:c r="H236" s="414" t="s">
        <x:v>1272</x:v>
      </x:c>
      <x:c r="J236" s="415" t="s">
        <x:v>1263</x:v>
      </x:c>
      <x:c r="K236" s="416"/>
      <x:c r="L236" s="417" t="s">
        <x:v>1264</x:v>
      </x:c>
      <x:c r="M236" s="418"/>
      <x:c r="N236" s="414" t="s">
        <x:v>1265</x:v>
      </x:c>
      <x:c r="O236" s="325"/>
      <x:c r="P236" s="325"/>
      <x:c r="Q236" s="325"/>
      <x:c r="R236" s="324"/>
      <x:c r="S236" s="324"/>
    </x:row>
    <x:row r="237" spans="2:19" ht="5.0999999999999996" customHeight="1">
      <x:c r="B237" s="257"/>
      <x:c r="E237" s="323"/>
      <x:c r="K237" s="323"/>
      <x:c r="O237" s="325"/>
      <x:c r="P237" s="325"/>
      <x:c r="Q237" s="325"/>
      <x:c r="R237" s="324"/>
      <x:c r="S237" s="324"/>
    </x:row>
    <x:row r="238" spans="2:19">
      <x:c r="B238" s="306">
        <x:f>B231+1</x:f>
        <x:v>149</x:v>
      </x:c>
      <x:c r="D238" s="419" t="s">
        <x:v>1266</x:v>
      </x:c>
      <x:c r="F238" s="420" t="str">
        <x:f>"(Col. "&amp;L130&amp;", Line "&amp;B161&amp;")"</x:f>
        <x:v>(Col. (H), Line 100)</x:v>
      </x:c>
      <x:c r="G238" s="421"/>
      <x:c r="H238" s="422">
        <x:f>L161</x:f>
        <x:v>0</x:v>
      </x:c>
      <x:c r="I238" s="421"/>
      <x:c r="J238" s="419" t="s">
        <x:v>1266</x:v>
      </x:c>
      <x:c r="L238" s="420" t="str">
        <x:f>"(Col. "&amp;R130&amp;", Line "&amp;B161&amp;")"</x:f>
        <x:v>(Col. (M), Line 100)</x:v>
      </x:c>
      <x:c r="M238" s="421"/>
      <x:c r="N238" s="422">
        <x:f>R161</x:f>
        <x:v>0</x:v>
      </x:c>
      <x:c r="O238" s="325"/>
      <x:c r="P238" s="325"/>
      <x:c r="Q238" s="325"/>
      <x:c r="R238" s="324"/>
      <x:c r="S238" s="324"/>
    </x:row>
    <x:row r="239" spans="2:19">
      <x:c r="B239" s="306">
        <x:f>B238+1</x:f>
        <x:v>150</x:v>
      </x:c>
      <x:c r="D239" s="419" t="s">
        <x:v>1267</x:v>
      </x:c>
      <x:c r="F239" s="420" t="str">
        <x:f>"(Col. "&amp;L165&amp;", Line "&amp;B196&amp;")"</x:f>
        <x:v>(Col. (H), Line 124)</x:v>
      </x:c>
      <x:c r="H239" s="423">
        <x:f>L196</x:f>
        <x:v>0</x:v>
      </x:c>
      <x:c r="J239" s="419" t="s">
        <x:v>1267</x:v>
      </x:c>
      <x:c r="L239" s="420" t="str">
        <x:f>"(Col. "&amp;R165&amp;", Line "&amp;B196&amp;")"</x:f>
        <x:v>(Col. (M), Line 124)</x:v>
      </x:c>
      <x:c r="N239" s="423">
        <x:f>R196</x:f>
        <x:v>0</x:v>
      </x:c>
      <x:c r="O239" s="325"/>
      <x:c r="P239" s="325"/>
      <x:c r="Q239" s="325"/>
      <x:c r="R239" s="324"/>
      <x:c r="S239" s="324"/>
    </x:row>
    <x:row r="240" spans="2:19">
      <x:c r="B240" s="306">
        <x:f>B239+1</x:f>
        <x:v>151</x:v>
      </x:c>
      <x:c r="D240" s="419" t="s">
        <x:v>1268</x:v>
      </x:c>
      <x:c r="F240" s="420" t="str">
        <x:f>"(Col. "&amp;L200&amp;", Line "&amp;B231&amp;")"</x:f>
        <x:v>(Col. (H), Line 148)</x:v>
      </x:c>
      <x:c r="H240" s="423">
        <x:f>L231</x:f>
        <x:v>0</x:v>
      </x:c>
      <x:c r="J240" s="419" t="s">
        <x:v>1268</x:v>
      </x:c>
      <x:c r="L240" s="420" t="str">
        <x:f>"(Col. "&amp;R200&amp;", Line "&amp;B231&amp;")"</x:f>
        <x:v>(Col. (M), Line 148)</x:v>
      </x:c>
      <x:c r="N240" s="423">
        <x:f>R231</x:f>
        <x:v>0</x:v>
      </x:c>
      <x:c r="O240" s="325"/>
      <x:c r="P240" s="325"/>
      <x:c r="Q240" s="325"/>
      <x:c r="R240" s="324"/>
      <x:c r="S240" s="324"/>
    </x:row>
    <x:row r="241" spans="1:19" ht="5.0999999999999996" customHeight="1">
      <x:c r="D241" s="323"/>
      <x:c r="E241" s="323"/>
      <x:c r="J241" s="323"/>
      <x:c r="K241" s="323"/>
      <x:c r="O241" s="325"/>
      <x:c r="P241" s="325"/>
      <x:c r="Q241" s="325"/>
      <x:c r="R241" s="324"/>
      <x:c r="S241" s="324"/>
    </x:row>
    <x:row r="242" spans="1:19">
      <x:c r="B242" s="306">
        <x:f>B240+1</x:f>
        <x:v>152</x:v>
      </x:c>
      <x:c r="D242" s="6" t="s">
        <x:v>1113</x:v>
      </x:c>
      <x:c r="E242" s="323"/>
      <x:c r="F242" s="420" t="s">
        <x:v>1520</x:v>
      </x:c>
      <x:c r="G242" s="424"/>
      <x:c r="H242" s="425">
        <x:f>SUM(H238:H241)</x:f>
        <x:v>0</x:v>
      </x:c>
      <x:c r="I242" s="424"/>
      <x:c r="J242" s="6" t="s">
        <x:v>1113</x:v>
      </x:c>
      <x:c r="K242" s="323"/>
      <x:c r="L242" s="426" t="s">
        <x:v>1520</x:v>
      </x:c>
      <x:c r="M242" s="424"/>
      <x:c r="N242" s="425">
        <x:f>SUM(N238:N241)</x:f>
        <x:v>0</x:v>
      </x:c>
      <x:c r="O242" s="325"/>
      <x:c r="P242" s="325"/>
      <x:c r="Q242" s="325"/>
      <x:c r="R242" s="324"/>
      <x:c r="S242" s="324"/>
    </x:row>
    <x:row r="243" spans="1:19">
      <x:c r="D243" s="323"/>
      <x:c r="E243" s="323"/>
      <x:c r="F243" s="323"/>
      <x:c r="G243" s="323"/>
      <x:c r="H243" s="324"/>
      <x:c r="I243" s="324"/>
      <x:c r="K243" s="325"/>
      <x:c r="L243" s="324"/>
      <x:c r="M243" s="324"/>
      <x:c r="O243" s="325"/>
      <x:c r="P243" s="325"/>
      <x:c r="Q243" s="325"/>
      <x:c r="R243" s="324"/>
      <x:c r="S243" s="324"/>
    </x:row>
    <x:row r="244" spans="1:19">
      <x:c r="A244" s="336"/>
      <x:c r="B244" s="337" t="s">
        <x:v>1170</x:v>
      </x:c>
      <x:c r="C244" s="336"/>
      <x:c r="D244" s="336"/>
      <x:c r="E244" s="336"/>
      <x:c r="F244" s="336"/>
      <x:c r="G244" s="336"/>
      <x:c r="H244" s="336"/>
      <x:c r="I244" s="336"/>
      <x:c r="J244" s="336"/>
      <x:c r="K244" s="336"/>
      <x:c r="L244" s="336"/>
      <x:c r="M244" s="336"/>
      <x:c r="N244" s="336"/>
      <x:c r="O244" s="336"/>
      <x:c r="P244" s="336"/>
      <x:c r="Q244" s="336"/>
      <x:c r="R244" s="336"/>
      <x:c r="S244" s="336"/>
    </x:row>
    <x:row r="246" spans="1:19" ht="12.75" customHeight="1">
      <x:c r="B246" s="1825" t="s">
        <x:v>1221</x:v>
      </x:c>
      <x:c r="C246" s="1825"/>
      <x:c r="D246" s="1825"/>
      <x:c r="E246" s="1825"/>
      <x:c r="F246" s="1825"/>
      <x:c r="G246" s="1825"/>
      <x:c r="H246" s="1825"/>
      <x:c r="I246" s="1825"/>
      <x:c r="J246" s="1825"/>
      <x:c r="K246" s="1825"/>
      <x:c r="L246" s="1825"/>
      <x:c r="M246" s="324"/>
      <x:c r="O246" s="325"/>
      <x:c r="P246" s="325"/>
      <x:c r="Q246" s="325"/>
      <x:c r="R246" s="324"/>
      <x:c r="S246" s="324"/>
    </x:row>
    <x:row r="247" spans="1:19">
      <x:c r="B247" s="1825"/>
      <x:c r="C247" s="1825"/>
      <x:c r="D247" s="1825"/>
      <x:c r="E247" s="1825"/>
      <x:c r="F247" s="1825"/>
      <x:c r="G247" s="1825"/>
      <x:c r="H247" s="1825"/>
      <x:c r="I247" s="1825"/>
      <x:c r="J247" s="1825"/>
      <x:c r="K247" s="1825"/>
      <x:c r="L247" s="1825"/>
      <x:c r="M247" s="324"/>
      <x:c r="O247" s="325"/>
      <x:c r="P247" s="325"/>
      <x:c r="Q247" s="325"/>
      <x:c r="R247" s="324"/>
      <x:c r="S247" s="324"/>
    </x:row>
    <x:row r="248" spans="1:19">
      <x:c r="D248" s="323"/>
      <x:c r="E248" s="323"/>
      <x:c r="F248" s="323"/>
      <x:c r="G248" s="323"/>
      <x:c r="H248" s="324"/>
      <x:c r="I248" s="324"/>
      <x:c r="K248" s="325"/>
      <x:c r="L248" s="324"/>
      <x:c r="M248" s="324"/>
      <x:c r="O248" s="325"/>
      <x:c r="P248" s="325"/>
      <x:c r="Q248" s="325"/>
      <x:c r="R248" s="324"/>
      <x:c r="S248" s="324"/>
    </x:row>
    <x:row r="249" spans="1:19">
      <x:c r="B249" s="304" t="s">
        <x:v>1222</x:v>
      </x:c>
      <x:c r="D249" s="338" t="str">
        <x:f>'1A - ADIT Summary'!D187</x:f>
        <x:v>True-up Adjustment</x:v>
      </x:c>
      <x:c r="E249" s="339" t="str">
        <x:f>IF(D249="Projected Activity","Check",IF(D249="True-Up Adjustment","Check","Error"))</x:f>
        <x:v>Check</x:v>
      </x:c>
      <x:c r="F249" s="323"/>
      <x:c r="G249" s="323"/>
      <x:c r="H249" s="324"/>
      <x:c r="I249" s="324"/>
      <x:c r="K249" s="325"/>
      <x:c r="L249" s="324"/>
      <x:c r="M249" s="324"/>
      <x:c r="N249" s="257" t="s">
        <x:v>86</x:v>
      </x:c>
      <x:c r="O249" s="325"/>
      <x:c r="P249" s="325"/>
      <x:c r="Q249" s="325"/>
      <x:c r="R249" s="324"/>
      <x:c r="S249" s="324"/>
    </x:row>
    <x:row r="250" spans="1:19">
      <x:c r="D250" s="323"/>
      <x:c r="E250" s="323"/>
      <x:c r="F250" s="323"/>
      <x:c r="G250" s="323"/>
      <x:c r="H250" s="324"/>
      <x:c r="I250" s="324"/>
      <x:c r="K250" s="325"/>
      <x:c r="L250" s="324"/>
      <x:c r="M250" s="324"/>
      <x:c r="O250" s="325"/>
      <x:c r="P250" s="325"/>
      <x:c r="Q250" s="325"/>
      <x:c r="R250" s="324"/>
      <x:c r="S250" s="324"/>
    </x:row>
    <x:row r="251" spans="1:19">
      <x:c r="B251" s="1826" t="s">
        <x:v>1223</x:v>
      </x:c>
      <x:c r="C251" s="1826"/>
      <x:c r="D251" s="1826"/>
      <x:c r="E251" s="1826"/>
      <x:c r="F251" s="1826"/>
      <x:c r="G251" s="1826"/>
      <x:c r="H251" s="1826"/>
      <x:c r="I251" s="1826"/>
      <x:c r="J251" s="1826"/>
      <x:c r="K251" s="1826"/>
      <x:c r="L251" s="1826"/>
      <x:c r="M251" s="324"/>
      <x:c r="O251" s="325"/>
      <x:c r="P251" s="325"/>
      <x:c r="Q251" s="325"/>
      <x:c r="R251" s="324"/>
      <x:c r="S251" s="324"/>
    </x:row>
    <x:row r="252" spans="1:19">
      <x:c r="B252" s="1826"/>
      <x:c r="C252" s="1826"/>
      <x:c r="D252" s="1826"/>
      <x:c r="E252" s="1826"/>
      <x:c r="F252" s="1826"/>
      <x:c r="G252" s="1826"/>
      <x:c r="H252" s="1826"/>
      <x:c r="I252" s="1826"/>
      <x:c r="J252" s="1826"/>
      <x:c r="K252" s="1826"/>
      <x:c r="L252" s="1826"/>
      <x:c r="M252" s="324"/>
      <x:c r="O252" s="325"/>
      <x:c r="P252" s="325"/>
      <x:c r="Q252" s="325"/>
      <x:c r="R252" s="324"/>
      <x:c r="S252" s="324"/>
    </x:row>
    <x:row r="253" spans="1:19">
      <x:c r="D253" s="323"/>
      <x:c r="E253" s="323"/>
      <x:c r="F253" s="323"/>
      <x:c r="G253" s="323"/>
      <x:c r="H253" s="324"/>
      <x:c r="I253" s="324"/>
      <x:c r="K253" s="325"/>
      <x:c r="L253" s="324"/>
      <x:c r="M253" s="324"/>
      <x:c r="O253" s="325"/>
      <x:c r="P253" s="325"/>
      <x:c r="Q253" s="325"/>
      <x:c r="R253" s="324"/>
      <x:c r="S253" s="324"/>
    </x:row>
    <x:row r="254" spans="1:19">
      <x:c r="A254" s="336"/>
      <x:c r="B254" s="337" t="s">
        <x:v>874</x:v>
      </x:c>
      <x:c r="C254" s="336"/>
      <x:c r="D254" s="336"/>
      <x:c r="E254" s="336"/>
      <x:c r="F254" s="336"/>
      <x:c r="G254" s="336"/>
      <x:c r="H254" s="336"/>
      <x:c r="I254" s="336"/>
      <x:c r="J254" s="336"/>
      <x:c r="K254" s="336"/>
      <x:c r="L254" s="336"/>
      <x:c r="M254" s="336"/>
      <x:c r="N254" s="336"/>
      <x:c r="O254" s="336"/>
      <x:c r="P254" s="336"/>
      <x:c r="Q254" s="336"/>
      <x:c r="R254" s="336"/>
      <x:c r="S254" s="336"/>
    </x:row>
    <x:row r="256" spans="1:19" ht="15.75" customHeight="1">
      <x:c r="A256" s="303"/>
      <x:c r="B256" s="304" t="s">
        <x:v>9</x:v>
      </x:c>
      <x:c r="C256" s="1825" t="s">
        <x:v>1273</x:v>
      </x:c>
      <x:c r="D256" s="1825"/>
      <x:c r="E256" s="1825"/>
      <x:c r="F256" s="1825"/>
      <x:c r="G256" s="1825"/>
      <x:c r="H256" s="1825"/>
      <x:c r="I256" s="1825"/>
      <x:c r="J256" s="1825"/>
      <x:c r="K256" s="1825"/>
      <x:c r="L256" s="1825"/>
    </x:row>
    <x:row r="257" spans="1:12">
      <x:c r="A257" s="303"/>
      <x:c r="B257" s="304"/>
      <x:c r="C257" s="1825"/>
      <x:c r="D257" s="1825"/>
      <x:c r="E257" s="1825"/>
      <x:c r="F257" s="1825"/>
      <x:c r="G257" s="1825"/>
      <x:c r="H257" s="1825"/>
      <x:c r="I257" s="1825"/>
      <x:c r="J257" s="1825"/>
      <x:c r="K257" s="1825"/>
      <x:c r="L257" s="1825"/>
    </x:row>
    <x:row r="258" spans="1:12">
      <x:c r="A258" s="303"/>
      <x:c r="B258" s="304"/>
      <x:c r="C258" s="1825"/>
      <x:c r="D258" s="1825"/>
      <x:c r="E258" s="1825"/>
      <x:c r="F258" s="1825"/>
      <x:c r="G258" s="1825"/>
      <x:c r="H258" s="1825"/>
      <x:c r="I258" s="1825"/>
      <x:c r="J258" s="1825"/>
      <x:c r="K258" s="1825"/>
      <x:c r="L258" s="1825"/>
    </x:row>
    <x:row r="259" spans="1:12" ht="8.25" customHeight="1">
      <x:c r="C259" s="1825"/>
      <x:c r="D259" s="1825"/>
      <x:c r="E259" s="1825"/>
      <x:c r="F259" s="1825"/>
      <x:c r="G259" s="1825"/>
      <x:c r="H259" s="1825"/>
      <x:c r="I259" s="1825"/>
      <x:c r="J259" s="1825"/>
      <x:c r="K259" s="1825"/>
      <x:c r="L259" s="1825"/>
    </x:row>
    <x:row r="260" spans="1:12">
      <x:c r="C260" s="1825"/>
      <x:c r="D260" s="1825"/>
      <x:c r="E260" s="1825"/>
      <x:c r="F260" s="1825"/>
      <x:c r="G260" s="1825"/>
      <x:c r="H260" s="1825"/>
      <x:c r="I260" s="1825"/>
      <x:c r="J260" s="1825"/>
      <x:c r="K260" s="1825"/>
      <x:c r="L260" s="1825"/>
    </x:row>
    <x:row r="261" spans="1:12" ht="15.75" customHeight="1">
      <x:c r="A261" s="303"/>
      <x:c r="B261" s="304" t="s">
        <x:v>10</x:v>
      </x:c>
      <x:c r="C261" s="1825" t="s">
        <x:v>1274</x:v>
      </x:c>
      <x:c r="D261" s="1825"/>
      <x:c r="E261" s="1825"/>
      <x:c r="F261" s="1825"/>
      <x:c r="G261" s="1825"/>
      <x:c r="H261" s="1825"/>
      <x:c r="I261" s="1825"/>
      <x:c r="J261" s="1825"/>
      <x:c r="K261" s="1825"/>
      <x:c r="L261" s="1825"/>
    </x:row>
    <x:row r="262" spans="1:12">
      <x:c r="A262" s="303"/>
      <x:c r="B262" s="304"/>
      <x:c r="C262" s="1825"/>
      <x:c r="D262" s="1825"/>
      <x:c r="E262" s="1825"/>
      <x:c r="F262" s="1825"/>
      <x:c r="G262" s="1825"/>
      <x:c r="H262" s="1825"/>
      <x:c r="I262" s="1825"/>
      <x:c r="J262" s="1825"/>
      <x:c r="K262" s="1825"/>
      <x:c r="L262" s="1825"/>
    </x:row>
    <x:row r="263" spans="1:12">
      <x:c r="A263" s="303"/>
      <x:c r="B263" s="304"/>
      <x:c r="C263" s="1825"/>
      <x:c r="D263" s="1825"/>
      <x:c r="E263" s="1825"/>
      <x:c r="F263" s="1825"/>
      <x:c r="G263" s="1825"/>
      <x:c r="H263" s="1825"/>
      <x:c r="I263" s="1825"/>
      <x:c r="J263" s="1825"/>
      <x:c r="K263" s="1825"/>
      <x:c r="L263" s="1825"/>
    </x:row>
    <x:row r="264" spans="1:12">
      <x:c r="A264" s="303"/>
      <x:c r="B264" s="304"/>
      <x:c r="C264" s="1825"/>
      <x:c r="D264" s="1825"/>
      <x:c r="E264" s="1825"/>
      <x:c r="F264" s="1825"/>
      <x:c r="G264" s="1825"/>
      <x:c r="H264" s="1825"/>
      <x:c r="I264" s="1825"/>
      <x:c r="J264" s="1825"/>
      <x:c r="K264" s="1825"/>
      <x:c r="L264" s="1825"/>
    </x:row>
    <x:row r="265" spans="1:12">
      <x:c r="A265" s="303"/>
      <x:c r="B265" s="304"/>
      <x:c r="C265" s="1825"/>
      <x:c r="D265" s="1825"/>
      <x:c r="E265" s="1825"/>
      <x:c r="F265" s="1825"/>
      <x:c r="G265" s="1825"/>
      <x:c r="H265" s="1825"/>
      <x:c r="I265" s="1825"/>
      <x:c r="J265" s="1825"/>
      <x:c r="K265" s="1825"/>
      <x:c r="L265" s="1825"/>
    </x:row>
    <x:row r="266" spans="1:12">
      <x:c r="A266" s="303"/>
      <x:c r="B266" s="304"/>
      <x:c r="C266" s="1825"/>
      <x:c r="D266" s="1825"/>
      <x:c r="E266" s="1825"/>
      <x:c r="F266" s="1825"/>
      <x:c r="G266" s="1825"/>
      <x:c r="H266" s="1825"/>
      <x:c r="I266" s="1825"/>
      <x:c r="J266" s="1825"/>
      <x:c r="K266" s="1825"/>
      <x:c r="L266" s="1825"/>
    </x:row>
    <x:row r="267" spans="1:12">
      <x:c r="A267" s="303"/>
      <x:c r="B267" s="304"/>
      <x:c r="C267" s="1825"/>
      <x:c r="D267" s="1825"/>
      <x:c r="E267" s="1825"/>
      <x:c r="F267" s="1825"/>
      <x:c r="G267" s="1825"/>
      <x:c r="H267" s="1825"/>
      <x:c r="I267" s="1825"/>
      <x:c r="J267" s="1825"/>
      <x:c r="K267" s="1825"/>
      <x:c r="L267" s="1825"/>
    </x:row>
    <x:row r="268" spans="1:12">
      <x:c r="A268" s="303"/>
      <x:c r="B268" s="304"/>
      <x:c r="C268" s="1825"/>
      <x:c r="D268" s="1825"/>
      <x:c r="E268" s="1825"/>
      <x:c r="F268" s="1825"/>
      <x:c r="G268" s="1825"/>
      <x:c r="H268" s="1825"/>
      <x:c r="I268" s="1825"/>
      <x:c r="J268" s="1825"/>
      <x:c r="K268" s="1825"/>
      <x:c r="L268" s="1825"/>
    </x:row>
    <x:row r="269" spans="1:12">
      <x:c r="C269" s="1825"/>
      <x:c r="D269" s="1825"/>
      <x:c r="E269" s="1825"/>
      <x:c r="F269" s="1825"/>
      <x:c r="G269" s="1825"/>
      <x:c r="H269" s="1825"/>
      <x:c r="I269" s="1825"/>
      <x:c r="J269" s="1825"/>
      <x:c r="K269" s="1825"/>
      <x:c r="L269" s="1825"/>
    </x:row>
    <x:row r="270" spans="1:12" ht="15.75" customHeight="1">
      <x:c r="A270" s="303"/>
      <x:c r="B270" s="304" t="s">
        <x:v>11</x:v>
      </x:c>
      <x:c r="C270" s="1825" t="s">
        <x:v>1275</x:v>
      </x:c>
      <x:c r="D270" s="1825"/>
      <x:c r="E270" s="1825"/>
      <x:c r="F270" s="1825"/>
      <x:c r="G270" s="1825"/>
      <x:c r="H270" s="1825"/>
      <x:c r="I270" s="1825"/>
      <x:c r="J270" s="1825"/>
      <x:c r="K270" s="1825"/>
      <x:c r="L270" s="1825"/>
    </x:row>
    <x:row r="271" spans="1:12">
      <x:c r="A271" s="303"/>
      <x:c r="B271" s="304"/>
      <x:c r="C271" s="1825"/>
      <x:c r="D271" s="1825"/>
      <x:c r="E271" s="1825"/>
      <x:c r="F271" s="1825"/>
      <x:c r="G271" s="1825"/>
      <x:c r="H271" s="1825"/>
      <x:c r="I271" s="1825"/>
      <x:c r="J271" s="1825"/>
      <x:c r="K271" s="1825"/>
      <x:c r="L271" s="1825"/>
    </x:row>
    <x:row r="272" spans="1:12">
      <x:c r="A272" s="303"/>
      <x:c r="B272" s="304"/>
      <x:c r="C272" s="1825"/>
      <x:c r="D272" s="1825"/>
      <x:c r="E272" s="1825"/>
      <x:c r="F272" s="1825"/>
      <x:c r="G272" s="1825"/>
      <x:c r="H272" s="1825"/>
      <x:c r="I272" s="1825"/>
      <x:c r="J272" s="1825"/>
      <x:c r="K272" s="1825"/>
      <x:c r="L272" s="1825"/>
    </x:row>
    <x:row r="273" spans="1:12">
      <x:c r="A273" s="303"/>
      <x:c r="B273" s="304"/>
      <x:c r="C273" s="1825"/>
      <x:c r="D273" s="1825"/>
      <x:c r="E273" s="1825"/>
      <x:c r="F273" s="1825"/>
      <x:c r="G273" s="1825"/>
      <x:c r="H273" s="1825"/>
      <x:c r="I273" s="1825"/>
      <x:c r="J273" s="1825"/>
      <x:c r="K273" s="1825"/>
      <x:c r="L273" s="1825"/>
    </x:row>
    <x:row r="274" spans="1:12" ht="15.75" customHeight="1">
      <x:c r="A274" s="303"/>
      <x:c r="B274" s="304" t="s">
        <x:v>14</x:v>
      </x:c>
      <x:c r="C274" s="1825" t="s">
        <x:v>1276</x:v>
      </x:c>
      <x:c r="D274" s="1825"/>
      <x:c r="E274" s="1825"/>
      <x:c r="F274" s="1825"/>
      <x:c r="G274" s="1825"/>
      <x:c r="H274" s="1825"/>
      <x:c r="I274" s="1825"/>
      <x:c r="J274" s="1825"/>
      <x:c r="K274" s="1825"/>
      <x:c r="L274" s="1825"/>
    </x:row>
    <x:row r="275" spans="1:12" ht="15.75" customHeight="1">
      <x:c r="C275" s="1825"/>
      <x:c r="D275" s="1825"/>
      <x:c r="E275" s="1825"/>
      <x:c r="F275" s="1825"/>
      <x:c r="G275" s="1825"/>
      <x:c r="H275" s="1825"/>
      <x:c r="I275" s="1825"/>
      <x:c r="J275" s="1825"/>
      <x:c r="K275" s="1825"/>
      <x:c r="L275" s="1825"/>
    </x:row>
    <x:row r="276" spans="1:12" ht="15.75" customHeight="1">
      <x:c r="A276" s="303"/>
      <x:c r="B276" s="304" t="s">
        <x:v>136</x:v>
      </x:c>
      <x:c r="C276" s="1825" t="s">
        <x:v>1277</x:v>
      </x:c>
      <x:c r="D276" s="1825"/>
      <x:c r="E276" s="1825"/>
      <x:c r="F276" s="1825"/>
      <x:c r="G276" s="1825"/>
      <x:c r="H276" s="1825"/>
      <x:c r="I276" s="1825"/>
      <x:c r="J276" s="1825"/>
      <x:c r="K276" s="1825"/>
      <x:c r="L276" s="1825"/>
    </x:row>
    <x:row r="277" spans="1:12" ht="15.75" customHeight="1">
      <x:c r="C277" s="1825"/>
      <x:c r="D277" s="1825"/>
      <x:c r="E277" s="1825"/>
      <x:c r="F277" s="1825"/>
      <x:c r="G277" s="1825"/>
      <x:c r="H277" s="1825"/>
      <x:c r="I277" s="1825"/>
      <x:c r="J277" s="1825"/>
      <x:c r="K277" s="1825"/>
      <x:c r="L277" s="1825"/>
    </x:row>
    <x:row r="278" spans="1:12">
      <x:c r="A278" s="303"/>
      <x:c r="B278" s="304" t="s">
        <x:v>137</x:v>
      </x:c>
      <x:c r="C278" s="1839" t="s">
        <x:v>1619</x:v>
      </x:c>
      <x:c r="D278" s="1839"/>
      <x:c r="E278" s="1839"/>
      <x:c r="F278" s="1839"/>
      <x:c r="G278" s="1839"/>
      <x:c r="H278" s="1839"/>
      <x:c r="I278" s="1839"/>
      <x:c r="J278" s="1839"/>
      <x:c r="K278" s="1839"/>
      <x:c r="L278" s="1839"/>
    </x:row>
    <x:row r="279" spans="1:12">
      <x:c r="C279" s="1666"/>
      <x:c r="D279" s="1666"/>
      <x:c r="E279" s="1666"/>
      <x:c r="F279" s="1666"/>
      <x:c r="G279" s="1666"/>
      <x:c r="H279" s="1666"/>
      <x:c r="I279" s="1666"/>
      <x:c r="J279" s="1666"/>
      <x:c r="K279" s="1666"/>
      <x:c r="L279" s="1666"/>
    </x:row>
  </x:sheetData>
  <x:mergeCells count="45">
    <x:mergeCell ref="B235:B236"/>
    <x:mergeCell ref="B246:L247"/>
    <x:mergeCell ref="B251:L252"/>
    <x:mergeCell ref="C274:L275"/>
    <x:mergeCell ref="C276:L277"/>
    <x:mergeCell ref="C256:L260"/>
    <x:mergeCell ref="C278:L278"/>
    <x:mergeCell ref="D164:H164"/>
    <x:mergeCell ref="J164:L164"/>
    <x:mergeCell ref="D234:H234"/>
    <x:mergeCell ref="J234:N234"/>
    <x:mergeCell ref="C261:L269"/>
    <x:mergeCell ref="C270:L273"/>
    <x:mergeCell ref="N164:R164"/>
    <x:mergeCell ref="J198:L198"/>
    <x:mergeCell ref="N198:R198"/>
    <x:mergeCell ref="D199:H199"/>
    <x:mergeCell ref="J199:L199"/>
    <x:mergeCell ref="N199:R199"/>
    <x:mergeCell ref="B126:R126"/>
    <x:mergeCell ref="J128:L128"/>
    <x:mergeCell ref="N128:R128"/>
    <x:mergeCell ref="D129:H129"/>
    <x:mergeCell ref="J129:L129"/>
    <x:mergeCell ref="N129:R129"/>
    <x:mergeCell ref="N79:R79"/>
    <x:mergeCell ref="D80:H80"/>
    <x:mergeCell ref="J80:L80"/>
    <x:mergeCell ref="N80:R80"/>
    <x:mergeCell ref="B116:B117"/>
    <x:mergeCell ref="D115:H115"/>
    <x:mergeCell ref="J115:N115"/>
    <x:mergeCell ref="J79:L79"/>
    <x:mergeCell ref="B7:R7"/>
    <x:mergeCell ref="J9:L9"/>
    <x:mergeCell ref="N9:R9"/>
    <x:mergeCell ref="A1:S1"/>
    <x:mergeCell ref="A2:S2"/>
    <x:mergeCell ref="A3:S3"/>
    <x:mergeCell ref="D10:H10"/>
    <x:mergeCell ref="J10:L10"/>
    <x:mergeCell ref="N10:R10"/>
    <x:mergeCell ref="D45:H45"/>
    <x:mergeCell ref="J45:L45"/>
    <x:mergeCell ref="N45:R45"/>
  </x:mergeCells>
  <x:printOptions horizontalCentered="1"/>
  <x:pageMargins left="0.2" right="0.2" top="0.5" bottom="0.5" header="0.3" footer="0.3"/>
  <x:pageSetup scale="40" fitToHeight="0" orientation="landscape" r:id="rId1"/>
  <x:rowBreaks count="3" manualBreakCount="3">
    <x:brk id="78" max="18" man="1"/>
    <x:brk id="162" max="18" man="1"/>
    <x:brk id="253" max="18" man="1"/>
  </x:rowBreak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2AA54AC-1548-4D6B-8E0C-CF17899B3883}" mc:Ignorable="x14ac xr xr2 xr3">
  <x:sheetPr>
    <x:pageSetUpPr fitToPage="1"/>
  </x:sheetPr>
  <x:dimension ref="A1:S278"/>
  <x:sheetViews>
    <x:sheetView zoomScale="80" zoomScaleNormal="80" workbookViewId="0">
      <x:pane xSplit="2" ySplit="4" topLeftCell="C5" activePane="bottomRight" state="frozen"/>
      <x:selection activeCell="C390" sqref="C390"/>
      <x:selection pane="topRight" activeCell="C390" sqref="C390"/>
      <x:selection pane="bottomLeft" activeCell="C390" sqref="C390"/>
      <x:selection pane="bottomRight" activeCell="C390" sqref="C390"/>
    </x:sheetView>
  </x:sheetViews>
  <x:sheetFormatPr defaultColWidth="9.140625" defaultRowHeight="12.75"/>
  <x:cols>
    <x:col min="1" max="2" width="3.42578125" style="257" customWidth="1"/>
    <x:col min="3" max="3" width="9.42578125" style="257" customWidth="1"/>
    <x:col min="4" max="4" width="2.7109375" style="257" customWidth="1"/>
    <x:col min="5" max="5" width="46.85546875" style="257" bestFit="1" customWidth="1"/>
    <x:col min="6" max="6" width="2.7109375" style="257" customWidth="1"/>
    <x:col min="7" max="7" width="19.140625" style="257" bestFit="1" customWidth="1"/>
    <x:col min="8" max="8" width="2.7109375" style="257" customWidth="1"/>
    <x:col min="9" max="9" width="19.140625" style="257" bestFit="1" customWidth="1"/>
    <x:col min="10" max="10" width="2.7109375" style="257" customWidth="1"/>
    <x:col min="11" max="11" width="18.5703125" style="257" bestFit="1" customWidth="1"/>
    <x:col min="12" max="12" width="5.7109375" style="257" customWidth="1"/>
    <x:col min="13" max="13" width="19.140625" style="257" bestFit="1" customWidth="1"/>
    <x:col min="14" max="14" width="2.7109375" style="257" customWidth="1"/>
    <x:col min="15" max="15" width="17.42578125" style="257" customWidth="1"/>
    <x:col min="16" max="16" width="2.7109375" style="257" customWidth="1"/>
    <x:col min="17" max="17" width="17.42578125" style="257" bestFit="1" customWidth="1"/>
    <x:col min="18" max="18" width="4" style="637" customWidth="1"/>
    <x:col min="19" max="19" width="4" style="257" customWidth="1"/>
    <x:col min="20" max="20" width="15.140625" style="257" customWidth="1"/>
    <x:col min="21" max="16384" width="9.140625" style="257"/>
  </x:cols>
  <x:sheetData>
    <x:row r="1" spans="1:19" s="1534" customFormat="1" ht="18">
      <x:c r="A1" s="1816" t="s">
        <x:v>1397</x:v>
      </x:c>
      <x:c r="B1" s="1816"/>
      <x:c r="C1" s="1816"/>
      <x:c r="D1" s="1816"/>
      <x:c r="E1" s="1816"/>
      <x:c r="F1" s="1816"/>
      <x:c r="G1" s="1816"/>
      <x:c r="H1" s="1816"/>
      <x:c r="I1" s="1816"/>
      <x:c r="J1" s="1816"/>
      <x:c r="K1" s="1816"/>
      <x:c r="L1" s="1816"/>
      <x:c r="M1" s="1816"/>
      <x:c r="N1" s="1816"/>
      <x:c r="O1" s="1816"/>
      <x:c r="P1" s="1816"/>
      <x:c r="Q1" s="1816"/>
      <x:c r="R1" s="1816"/>
    </x:row>
    <x:row r="2" spans="1:19" s="240" customFormat="1" ht="15.75">
      <x:c r="A2" s="1817" t="s">
        <x:v>1278</x:v>
      </x:c>
      <x:c r="B2" s="1817"/>
      <x:c r="C2" s="1817"/>
      <x:c r="D2" s="1817"/>
      <x:c r="E2" s="1817"/>
      <x:c r="F2" s="1817"/>
      <x:c r="G2" s="1817"/>
      <x:c r="H2" s="1817"/>
      <x:c r="I2" s="1817"/>
      <x:c r="J2" s="1817"/>
      <x:c r="K2" s="1817"/>
      <x:c r="L2" s="1817"/>
      <x:c r="M2" s="1817"/>
      <x:c r="N2" s="1817"/>
      <x:c r="O2" s="1817"/>
      <x:c r="P2" s="1817"/>
      <x:c r="Q2" s="1817"/>
      <x:c r="R2" s="1817"/>
    </x:row>
    <x:row r="3" spans="1:19" s="240" customFormat="1" ht="15.75">
      <x:c r="A3" s="1817" t="s">
        <x:v>1279</x:v>
      </x:c>
      <x:c r="B3" s="1817"/>
      <x:c r="C3" s="1817"/>
      <x:c r="D3" s="1817"/>
      <x:c r="E3" s="1817"/>
      <x:c r="F3" s="1817"/>
      <x:c r="G3" s="1817"/>
      <x:c r="H3" s="1817"/>
      <x:c r="I3" s="1817"/>
      <x:c r="J3" s="1817"/>
      <x:c r="K3" s="1817"/>
      <x:c r="L3" s="1817"/>
      <x:c r="M3" s="1817"/>
      <x:c r="N3" s="1817"/>
      <x:c r="O3" s="1817"/>
      <x:c r="P3" s="1817"/>
      <x:c r="Q3" s="1817"/>
      <x:c r="R3" s="1817"/>
    </x:row>
    <x:row r="4" spans="1:19" ht="15">
      <x:c r="A4" s="427"/>
      <x:c r="G4" s="427"/>
      <x:c r="O4" s="427"/>
    </x:row>
    <x:row r="5" spans="1:19" ht="15">
      <x:c r="A5" s="427"/>
      <x:c r="G5" s="427"/>
      <x:c r="O5" s="427"/>
    </x:row>
    <x:row r="6" spans="1:19" ht="15.75" customHeight="1">
      <x:c r="C6" s="1834" t="s">
        <x:v>1244</x:v>
      </x:c>
      <x:c r="D6" s="1834"/>
      <x:c r="E6" s="1834"/>
      <x:c r="F6" s="1834"/>
      <x:c r="G6" s="1834"/>
      <x:c r="H6" s="1834"/>
      <x:c r="I6" s="1834"/>
      <x:c r="J6" s="1834"/>
      <x:c r="K6" s="1834"/>
      <x:c r="L6" s="1834"/>
      <x:c r="M6" s="1834"/>
      <x:c r="N6" s="1834"/>
      <x:c r="O6" s="1834"/>
      <x:c r="P6" s="1834"/>
      <x:c r="Q6" s="1834"/>
    </x:row>
    <x:row r="8" spans="1:19" ht="15.75" customHeight="1">
      <x:c r="C8" s="1847" t="s">
        <x:v>1280</x:v>
      </x:c>
      <x:c r="D8" s="1848"/>
      <x:c r="E8" s="1848"/>
      <x:c r="F8" s="1848"/>
      <x:c r="G8" s="1848"/>
      <x:c r="H8" s="1848"/>
      <x:c r="I8" s="1848"/>
      <x:c r="J8" s="1848"/>
      <x:c r="K8" s="1848"/>
      <x:c r="L8" s="1848"/>
      <x:c r="M8" s="1848"/>
      <x:c r="N8" s="1848"/>
      <x:c r="O8" s="1848"/>
      <x:c r="P8" s="1848"/>
      <x:c r="Q8" s="1849"/>
    </x:row>
    <x:row r="10" spans="1:19">
      <x:c r="E10" s="304" t="s">
        <x:v>164</x:v>
      </x:c>
      <x:c r="F10" s="304"/>
      <x:c r="G10" s="304" t="s">
        <x:v>165</x:v>
      </x:c>
      <x:c r="H10" s="304"/>
      <x:c r="I10" s="304" t="s">
        <x:v>1053</x:v>
      </x:c>
      <x:c r="J10" s="304"/>
      <x:c r="K10" s="304" t="s">
        <x:v>1191</x:v>
      </x:c>
      <x:c r="L10" s="304"/>
      <x:c r="M10" s="304" t="s">
        <x:v>1281</x:v>
      </x:c>
      <x:c r="N10" s="304"/>
      <x:c r="O10" s="304" t="s">
        <x:v>1193</x:v>
      </x:c>
      <x:c r="P10" s="304"/>
      <x:c r="Q10" s="304" t="s">
        <x:v>1194</x:v>
      </x:c>
    </x:row>
    <x:row r="11" spans="1:19" ht="15" customHeight="1">
      <x:c r="C11" s="1835" t="s">
        <x:v>1201</x:v>
      </x:c>
      <x:c r="D11" s="509"/>
      <x:c r="E11" s="1841" t="s">
        <x:v>1263</x:v>
      </x:c>
      <x:c r="G11" s="1843" t="s">
        <x:v>255</x:v>
      </x:c>
      <x:c r="I11" s="1843" t="s">
        <x:v>1282</x:v>
      </x:c>
      <x:c r="K11" s="428" t="s">
        <x:v>1283</x:v>
      </x:c>
      <x:c r="M11" s="1263" t="s">
        <x:v>1839</x:v>
      </x:c>
      <x:c r="O11" s="1845" t="s">
        <x:v>1284</x:v>
      </x:c>
      <x:c r="Q11" s="1264" t="s">
        <x:v>1849</x:v>
      </x:c>
    </x:row>
    <x:row r="12" spans="1:19" ht="25.5">
      <x:c r="C12" s="1836"/>
      <x:c r="D12" s="509"/>
      <x:c r="E12" s="1842"/>
      <x:c r="F12" s="429"/>
      <x:c r="G12" s="1844"/>
      <x:c r="H12" s="429"/>
      <x:c r="I12" s="1844"/>
      <x:c r="J12" s="429"/>
      <x:c r="K12" s="430" t="s">
        <x:v>1285</x:v>
      </x:c>
      <x:c r="M12" s="511" t="s">
        <x:v>1286</x:v>
      </x:c>
      <x:c r="O12" s="1846"/>
      <x:c r="Q12" s="511" t="s">
        <x:v>1287</x:v>
      </x:c>
    </x:row>
    <x:row r="13" spans="1:19" ht="5.0999999999999996" customHeight="1"/>
    <x:row r="14" spans="1:19">
      <x:c r="A14" s="431"/>
      <x:c r="B14" s="431"/>
      <x:c r="C14" s="306">
        <x:v>1</x:v>
      </x:c>
      <x:c r="D14" s="431"/>
      <x:c r="E14" s="432" t="s">
        <x:v>1288</x:v>
      </x:c>
      <x:c r="F14" s="431"/>
      <x:c r="G14" s="433"/>
      <x:c r="H14" s="431"/>
      <x:c r="I14" s="433"/>
      <x:c r="J14" s="431"/>
      <x:c r="K14" s="434"/>
      <x:c r="M14" s="424"/>
      <x:c r="O14" s="435"/>
      <x:c r="Q14" s="431"/>
    </x:row>
    <x:row r="15" spans="1:19" ht="5.0999999999999996" customHeight="1"/>
    <x:row r="16" spans="1:19">
      <x:c r="C16" s="306">
        <x:f>C14+1</x:f>
        <x:v>2</x:v>
      </x:c>
      <x:c r="E16" s="419" t="s">
        <x:v>1266</x:v>
      </x:c>
      <x:c r="G16" s="436" t="s">
        <x:v>768</x:v>
      </x:c>
      <x:c r="I16" s="433" t="s">
        <x:v>1289</x:v>
      </x:c>
      <x:c r="K16" s="422">
        <x:f>SUMIFS('1F - ADIT Remeasurement'!$AF$11:$AF$124,'1F - ADIT Remeasurement'!$E$11:$E$124,"Non-Property",'1F - ADIT Remeasurement'!$AH$11:$AH$124,"190")</x:f>
        <x:v>-831665.8690341271</x:v>
      </x:c>
      <x:c r="L16" s="421"/>
      <x:c r="M16" s="1261">
        <x:v>0</x:v>
      </x:c>
      <x:c r="N16" s="1262"/>
      <x:c r="O16" s="1261">
        <x:f>-M16</x:f>
        <x:v>0</x:v>
      </x:c>
      <x:c r="P16" s="421"/>
      <x:c r="Q16" s="422">
        <x:f>M16+O16</x:f>
        <x:v>0</x:v>
      </x:c>
      <x:c r="S16" s="335"/>
    </x:row>
    <x:row r="17" spans="1:19">
      <x:c r="C17" s="306">
        <x:f>C16+1</x:f>
        <x:v>3</x:v>
      </x:c>
      <x:c r="E17" s="419" t="s">
        <x:v>1290</x:v>
      </x:c>
      <x:c r="G17" s="436" t="s">
        <x:v>768</x:v>
      </x:c>
      <x:c r="I17" s="433" t="s">
        <x:v>1289</x:v>
      </x:c>
      <x:c r="K17" s="437">
        <x:f>SUMIFS('1F - ADIT Remeasurement'!$AF$11:$AF$124,'1F - ADIT Remeasurement'!$E$11:$E$124,"Non-Property",'1F - ADIT Remeasurement'!$AH$11:$AH$124,"281")</x:f>
        <x:v>0</x:v>
      </x:c>
      <x:c r="L17" s="520"/>
      <x:c r="M17" s="1261">
        <x:v>0</x:v>
      </x:c>
      <x:c r="N17" s="1262"/>
      <x:c r="O17" s="1261">
        <x:f>-K17/4</x:f>
        <x:v>0</x:v>
      </x:c>
      <x:c r="P17" s="520"/>
      <x:c r="Q17" s="437">
        <x:f>M17+O17</x:f>
        <x:v>0</x:v>
      </x:c>
    </x:row>
    <x:row r="18" spans="1:19">
      <x:c r="C18" s="306">
        <x:f>C17+1</x:f>
        <x:v>4</x:v>
      </x:c>
      <x:c r="E18" s="419" t="s">
        <x:v>1267</x:v>
      </x:c>
      <x:c r="G18" s="436" t="s">
        <x:v>768</x:v>
      </x:c>
      <x:c r="I18" s="433" t="s">
        <x:v>1289</x:v>
      </x:c>
      <x:c r="K18" s="437">
        <x:f>SUMIFS('1F - ADIT Remeasurement'!$AF$11:$AF$124,'1F - ADIT Remeasurement'!$E$11:$E$124,"Non-Property",'1F - ADIT Remeasurement'!$AH$11:$AH$124,"282")</x:f>
        <x:v>0</x:v>
      </x:c>
      <x:c r="L18" s="520"/>
      <x:c r="M18" s="1261">
        <x:v>0</x:v>
      </x:c>
      <x:c r="N18" s="1262"/>
      <x:c r="O18" s="1261">
        <x:f>-K18/4</x:f>
        <x:v>0</x:v>
      </x:c>
      <x:c r="P18" s="520"/>
      <x:c r="Q18" s="437">
        <x:f>M18+O18</x:f>
        <x:v>0</x:v>
      </x:c>
    </x:row>
    <x:row r="19" spans="1:19">
      <x:c r="C19" s="306">
        <x:f>C18+1</x:f>
        <x:v>5</x:v>
      </x:c>
      <x:c r="E19" s="419" t="s">
        <x:v>1268</x:v>
      </x:c>
      <x:c r="G19" s="436" t="s">
        <x:v>768</x:v>
      </x:c>
      <x:c r="I19" s="433" t="s">
        <x:v>1289</x:v>
      </x:c>
      <x:c r="K19" s="437">
        <x:f>SUMIFS('1F - ADIT Remeasurement'!$AF$11:$AF$124,'1F - ADIT Remeasurement'!$E$11:$E$124,"Non-Property",'1F - ADIT Remeasurement'!$AH$11:$AH$124,"283")</x:f>
        <x:v>-5013301.6464545364</x:v>
      </x:c>
      <x:c r="L19" s="520"/>
      <x:c r="M19" s="1261">
        <x:v>0</x:v>
      </x:c>
      <x:c r="N19" s="1262"/>
      <x:c r="O19" s="1261">
        <x:f>-M19</x:f>
        <x:v>0</x:v>
      </x:c>
      <x:c r="P19" s="520"/>
      <x:c r="Q19" s="437">
        <x:f>M19+O19</x:f>
        <x:v>0</x:v>
      </x:c>
      <x:c r="S19" s="335"/>
    </x:row>
    <x:row r="20" spans="1:19" ht="5.0999999999999996" customHeight="1">
      <x:c r="K20" s="438"/>
      <x:c r="M20" s="438"/>
      <x:c r="O20" s="438"/>
      <x:c r="Q20" s="438"/>
    </x:row>
    <x:row r="21" spans="1:19">
      <x:c r="C21" s="306">
        <x:f>C19+1</x:f>
        <x:v>6</x:v>
      </x:c>
      <x:c r="E21" s="303" t="s">
        <x:v>1291</x:v>
      </x:c>
      <x:c r="K21" s="424">
        <x:f>SUM(K15:K20)</x:f>
        <x:v>-5844967.5154886637</x:v>
      </x:c>
      <x:c r="L21" s="424"/>
      <x:c r="M21" s="424">
        <x:f>SUM(M15:M20)</x:f>
        <x:v>0</x:v>
      </x:c>
      <x:c r="N21" s="421"/>
      <x:c r="O21" s="424">
        <x:f>SUM(O15:O20)</x:f>
        <x:v>0</x:v>
      </x:c>
      <x:c r="P21" s="424"/>
      <x:c r="Q21" s="424">
        <x:f>SUM(Q15:Q20)</x:f>
        <x:v>0</x:v>
      </x:c>
    </x:row>
    <x:row r="22" spans="1:19">
      <x:c r="C22" s="306"/>
    </x:row>
    <x:row r="23" spans="1:19">
      <x:c r="A23" s="431"/>
      <x:c r="B23" s="431"/>
      <x:c r="C23" s="306">
        <x:f>C21+1</x:f>
        <x:v>7</x:v>
      </x:c>
      <x:c r="D23" s="431"/>
      <x:c r="E23" s="432" t="s">
        <x:v>1292</x:v>
      </x:c>
      <x:c r="F23" s="431"/>
      <x:c r="G23" s="433"/>
      <x:c r="H23" s="431"/>
      <x:c r="I23" s="433"/>
      <x:c r="J23" s="431"/>
      <x:c r="K23" s="434"/>
      <x:c r="M23" s="424"/>
      <x:c r="O23" s="435"/>
      <x:c r="Q23" s="431"/>
    </x:row>
    <x:row r="24" spans="1:19" ht="5.0999999999999996" customHeight="1"/>
    <x:row r="25" spans="1:19">
      <x:c r="C25" s="306">
        <x:f>C23+1</x:f>
        <x:v>8</x:v>
      </x:c>
      <x:c r="E25" s="419" t="s">
        <x:v>1266</x:v>
      </x:c>
      <x:c r="G25" s="436" t="s">
        <x:v>768</x:v>
      </x:c>
      <x:c r="I25" s="433" t="s">
        <x:v>1293</x:v>
      </x:c>
      <x:c r="K25" s="422">
        <x:f>SUMIFS('1F - ADIT Remeasurement'!$AF$11:$AF$124,'1F - ADIT Remeasurement'!$E$11:$E$124,"Unprotected Property",'1F - ADIT Remeasurement'!$AH$11:$AH$124,"190")</x:f>
        <x:v>0</x:v>
      </x:c>
      <x:c r="L25" s="421"/>
      <x:c r="M25" s="422">
        <x:v>0</x:v>
      </x:c>
      <x:c r="N25" s="421"/>
      <x:c r="O25" s="1261">
        <x:f>-K25/5</x:f>
        <x:v>0</x:v>
      </x:c>
      <x:c r="P25" s="421"/>
      <x:c r="Q25" s="422">
        <x:f>M25+O25</x:f>
        <x:v>0</x:v>
      </x:c>
    </x:row>
    <x:row r="26" spans="1:19">
      <x:c r="C26" s="306">
        <x:f>C25+1</x:f>
        <x:v>9</x:v>
      </x:c>
      <x:c r="E26" s="419" t="s">
        <x:v>1290</x:v>
      </x:c>
      <x:c r="G26" s="436" t="s">
        <x:v>768</x:v>
      </x:c>
      <x:c r="I26" s="433" t="s">
        <x:v>1293</x:v>
      </x:c>
      <x:c r="K26" s="444">
        <x:f>SUMIFS('1F - ADIT Remeasurement'!$AF$11:$AF$124,'1F - ADIT Remeasurement'!$E$11:$E$124,"Unprotected Property",'1F - ADIT Remeasurement'!$AH$11:$AH$124,"281")</x:f>
        <x:v>0</x:v>
      </x:c>
      <x:c r="L26" s="521"/>
      <x:c r="M26" s="444">
        <x:v>0</x:v>
      </x:c>
      <x:c r="N26" s="521"/>
      <x:c r="O26" s="1261">
        <x:f>-K26/5</x:f>
        <x:v>0</x:v>
      </x:c>
      <x:c r="P26" s="521"/>
      <x:c r="Q26" s="444">
        <x:f>M26+O26</x:f>
        <x:v>0</x:v>
      </x:c>
    </x:row>
    <x:row r="27" spans="1:19">
      <x:c r="C27" s="306">
        <x:f>C26+1</x:f>
        <x:v>10</x:v>
      </x:c>
      <x:c r="E27" s="419" t="s">
        <x:v>1267</x:v>
      </x:c>
      <x:c r="G27" s="436" t="s">
        <x:v>768</x:v>
      </x:c>
      <x:c r="I27" s="433" t="s">
        <x:v>1293</x:v>
      </x:c>
      <x:c r="K27" s="1391">
        <x:f>SUMIFS('1F - ADIT Remeasurement'!$AF$11:$AF$124,'1F - ADIT Remeasurement'!$E$11:$E$124,"Unprotected Property",'1F - ADIT Remeasurement'!$AH$11:$AH$124,"282")</x:f>
        <x:v>-54437931.937298149</x:v>
      </x:c>
      <x:c r="L27" s="521"/>
      <x:c r="M27" s="444">
        <x:v>0</x:v>
      </x:c>
      <x:c r="N27" s="521"/>
      <x:c r="O27" s="1261">
        <x:f>-M27</x:f>
        <x:v>0</x:v>
      </x:c>
      <x:c r="P27" s="521"/>
      <x:c r="Q27" s="444">
        <x:f>M27+O27</x:f>
        <x:v>0</x:v>
      </x:c>
      <x:c r="S27" s="335"/>
    </x:row>
    <x:row r="28" spans="1:19">
      <x:c r="C28" s="306">
        <x:f>C27+1</x:f>
        <x:v>11</x:v>
      </x:c>
      <x:c r="E28" s="419" t="s">
        <x:v>1268</x:v>
      </x:c>
      <x:c r="G28" s="436" t="s">
        <x:v>768</x:v>
      </x:c>
      <x:c r="I28" s="433" t="s">
        <x:v>1293</x:v>
      </x:c>
      <x:c r="K28" s="444">
        <x:f>SUMIFS('1F - ADIT Remeasurement'!$AF$11:$AF$124,'1F - ADIT Remeasurement'!$E$11:$E$124,"Unprotected Property",'1F - ADIT Remeasurement'!$AH$11:$AH$124,"283")</x:f>
        <x:v>0</x:v>
      </x:c>
      <x:c r="L28" s="521"/>
      <x:c r="M28" s="444">
        <x:v>0</x:v>
      </x:c>
      <x:c r="N28" s="521"/>
      <x:c r="O28" s="1261">
        <x:f>-K28/5</x:f>
        <x:v>0</x:v>
      </x:c>
      <x:c r="P28" s="521"/>
      <x:c r="Q28" s="444">
        <x:f>M28+O28</x:f>
        <x:v>0</x:v>
      </x:c>
    </x:row>
    <x:row r="29" spans="1:19" ht="5.0999999999999996" customHeight="1">
      <x:c r="K29" s="438"/>
      <x:c r="M29" s="438"/>
      <x:c r="O29" s="438"/>
      <x:c r="Q29" s="438"/>
    </x:row>
    <x:row r="30" spans="1:19">
      <x:c r="C30" s="306">
        <x:f>C28+1</x:f>
        <x:v>12</x:v>
      </x:c>
      <x:c r="E30" s="303" t="s">
        <x:v>1291</x:v>
      </x:c>
      <x:c r="K30" s="424">
        <x:f>SUM(K24:K29)</x:f>
        <x:v>-54437931.937298149</x:v>
      </x:c>
      <x:c r="L30" s="421"/>
      <x:c r="M30" s="424">
        <x:f>SUM(M24:M29)</x:f>
        <x:v>0</x:v>
      </x:c>
      <x:c r="N30" s="424"/>
      <x:c r="O30" s="424">
        <x:f>SUM(O24:O29)</x:f>
        <x:v>0</x:v>
      </x:c>
      <x:c r="P30" s="424"/>
      <x:c r="Q30" s="424">
        <x:f>SUM(Q24:Q29)</x:f>
        <x:v>0</x:v>
      </x:c>
    </x:row>
    <x:row r="32" spans="1:19">
      <x:c r="A32" s="431"/>
      <x:c r="B32" s="431"/>
      <x:c r="C32" s="306">
        <x:f>C30+1</x:f>
        <x:v>13</x:v>
      </x:c>
      <x:c r="D32" s="431"/>
      <x:c r="E32" s="432" t="s">
        <x:v>1294</x:v>
      </x:c>
      <x:c r="F32" s="431"/>
      <x:c r="G32" s="433"/>
      <x:c r="H32" s="431"/>
      <x:c r="I32" s="433"/>
      <x:c r="J32" s="431"/>
      <x:c r="K32" s="434"/>
      <x:c r="M32" s="424"/>
      <x:c r="O32" s="435"/>
      <x:c r="Q32" s="431"/>
    </x:row>
    <x:row r="33" spans="3:19" ht="5.0999999999999996" customHeight="1"/>
    <x:row r="34" spans="3:19">
      <x:c r="C34" s="306">
        <x:f>C32+1</x:f>
        <x:v>14</x:v>
      </x:c>
      <x:c r="E34" s="419" t="s">
        <x:v>1266</x:v>
      </x:c>
      <x:c r="G34" s="436" t="s">
        <x:v>768</x:v>
      </x:c>
      <x:c r="I34" s="433" t="s">
        <x:v>1295</x:v>
      </x:c>
      <x:c r="K34" s="422">
        <x:f>SUMIFS('1F - ADIT Remeasurement'!$AF$11:$AF$124,'1F - ADIT Remeasurement'!$E$11:$E$124,"Protected Property",'1F - ADIT Remeasurement'!$AH$11:$AH$124,"190")</x:f>
        <x:v>3570954.0898157381</x:v>
      </x:c>
      <x:c r="L34" s="421"/>
      <x:c r="M34" s="422">
        <x:v>3570954</x:v>
      </x:c>
      <x:c r="N34" s="421"/>
      <x:c r="O34" s="422">
        <x:v>0</x:v>
      </x:c>
      <x:c r="P34" s="421"/>
      <x:c r="Q34" s="422">
        <x:f>M34+O34</x:f>
        <x:v>3570954</x:v>
      </x:c>
    </x:row>
    <x:row r="35" spans="3:19">
      <x:c r="C35" s="306">
        <x:f>C34+1</x:f>
        <x:v>15</x:v>
      </x:c>
      <x:c r="E35" s="419" t="s">
        <x:v>1290</x:v>
      </x:c>
      <x:c r="G35" s="436" t="s">
        <x:v>768</x:v>
      </x:c>
      <x:c r="I35" s="433" t="s">
        <x:v>1295</x:v>
      </x:c>
      <x:c r="K35" s="437">
        <x:f>SUMIFS('1F - ADIT Remeasurement'!$AF$11:$AF$124,'1F - ADIT Remeasurement'!$E$11:$E$124,"Protected Property",'1F - ADIT Remeasurement'!$AH$11:$AH$124,"281")</x:f>
        <x:v>0</x:v>
      </x:c>
      <x:c r="L35" s="520"/>
      <x:c r="M35" s="437">
        <x:v>0</x:v>
      </x:c>
      <x:c r="N35" s="520"/>
      <x:c r="O35" s="437">
        <x:v>0</x:v>
      </x:c>
      <x:c r="P35" s="520"/>
      <x:c r="Q35" s="437">
        <x:f>M35+O35</x:f>
        <x:v>0</x:v>
      </x:c>
    </x:row>
    <x:row r="36" spans="3:19">
      <x:c r="C36" s="306">
        <x:f>C35+1</x:f>
        <x:v>16</x:v>
      </x:c>
      <x:c r="E36" s="419" t="s">
        <x:v>1267</x:v>
      </x:c>
      <x:c r="G36" s="436" t="s">
        <x:v>768</x:v>
      </x:c>
      <x:c r="I36" s="433" t="s">
        <x:v>1295</x:v>
      </x:c>
      <x:c r="K36" s="437">
        <x:f>SUMIFS('1F - ADIT Remeasurement'!$AF$11:$AF$124,'1F - ADIT Remeasurement'!$E$11:$E$124,"Protected Property",'1F - ADIT Remeasurement'!$AH$11:$AH$124,"282")</x:f>
        <x:v>-51415785.138475791</x:v>
      </x:c>
      <x:c r="L36" s="520"/>
      <x:c r="M36" s="437">
        <x:v>-47706941.7005274</x:v>
      </x:c>
      <x:c r="N36" s="520"/>
      <x:c r="O36" s="437">
        <x:v>1374677</x:v>
      </x:c>
      <x:c r="P36" s="520"/>
      <x:c r="Q36" s="437">
        <x:f>M36+O36</x:f>
        <x:v>-46332264.7005274</x:v>
      </x:c>
    </x:row>
    <x:row r="37" spans="3:19">
      <x:c r="C37" s="306">
        <x:f>C36+1</x:f>
        <x:v>17</x:v>
      </x:c>
      <x:c r="E37" s="419" t="s">
        <x:v>1268</x:v>
      </x:c>
      <x:c r="G37" s="436" t="s">
        <x:v>768</x:v>
      </x:c>
      <x:c r="I37" s="433" t="s">
        <x:v>1295</x:v>
      </x:c>
      <x:c r="K37" s="437">
        <x:f>SUMIFS('1F - ADIT Remeasurement'!$AF$11:$AF$124,'1F - ADIT Remeasurement'!$E$11:$E$124,"Protected Property",'1F - ADIT Remeasurement'!$AH$11:$AH$124,"283")</x:f>
        <x:v>0</x:v>
      </x:c>
      <x:c r="L37" s="520"/>
      <x:c r="M37" s="437">
        <x:v>0</x:v>
      </x:c>
      <x:c r="N37" s="520"/>
      <x:c r="O37" s="437">
        <x:v>0</x:v>
      </x:c>
      <x:c r="P37" s="520"/>
      <x:c r="Q37" s="437">
        <x:f>M37+O37</x:f>
        <x:v>0</x:v>
      </x:c>
    </x:row>
    <x:row r="38" spans="3:19" ht="5.0999999999999996" customHeight="1">
      <x:c r="K38" s="438"/>
      <x:c r="M38" s="438"/>
      <x:c r="O38" s="438"/>
      <x:c r="Q38" s="438"/>
    </x:row>
    <x:row r="39" spans="3:19">
      <x:c r="C39" s="306">
        <x:f>C37+1</x:f>
        <x:v>18</x:v>
      </x:c>
      <x:c r="E39" s="303" t="s">
        <x:v>1291</x:v>
      </x:c>
      <x:c r="K39" s="424">
        <x:f>SUM(K33:K38)</x:f>
        <x:v>-47844831.048660055</x:v>
      </x:c>
      <x:c r="L39" s="421"/>
      <x:c r="M39" s="424">
        <x:f>SUM(M33:M38)</x:f>
        <x:v>-44135987.7005274</x:v>
      </x:c>
      <x:c r="N39" s="421"/>
      <x:c r="O39" s="424">
        <x:f>SUM(O33:O38)</x:f>
        <x:v>1374677</x:v>
      </x:c>
      <x:c r="P39" s="424"/>
      <x:c r="Q39" s="424">
        <x:f>SUM(Q33:Q38)</x:f>
        <x:v>-42761310.7005274</x:v>
      </x:c>
      <x:c r="S39" s="335"/>
    </x:row>
    <x:row r="41" spans="3:19" ht="13.5" thickBot="1">
      <x:c r="C41" s="306">
        <x:f>C39+1</x:f>
        <x:v>19</x:v>
      </x:c>
      <x:c r="E41" s="303" t="s">
        <x:v>1296</x:v>
      </x:c>
      <x:c r="K41" s="439">
        <x:f>K21+K30+K39</x:f>
        <x:v>-108127730.50144687</x:v>
      </x:c>
      <x:c r="L41" s="424"/>
      <x:c r="M41" s="439">
        <x:f>M21+M30+M39</x:f>
        <x:v>-44135987.7005274</x:v>
      </x:c>
      <x:c r="N41" s="424"/>
      <x:c r="O41" s="439">
        <x:f>O21+O30+O39</x:f>
        <x:v>1374677</x:v>
      </x:c>
      <x:c r="P41" s="424"/>
      <x:c r="Q41" s="439">
        <x:f>Q21+Q30+Q39</x:f>
        <x:v>-42761310.7005274</x:v>
      </x:c>
      <x:c r="S41" s="440"/>
    </x:row>
    <x:row r="44" spans="3:19" ht="15.75" customHeight="1">
      <x:c r="C44" s="1847" t="s">
        <x:v>1297</x:v>
      </x:c>
      <x:c r="D44" s="1848"/>
      <x:c r="E44" s="1848"/>
      <x:c r="F44" s="1848"/>
      <x:c r="G44" s="1848"/>
      <x:c r="H44" s="1848"/>
      <x:c r="I44" s="1848"/>
      <x:c r="J44" s="1848"/>
      <x:c r="K44" s="1848"/>
      <x:c r="L44" s="1848"/>
      <x:c r="M44" s="1848"/>
      <x:c r="N44" s="1848"/>
      <x:c r="O44" s="1848"/>
      <x:c r="P44" s="1848"/>
      <x:c r="Q44" s="1849"/>
    </x:row>
    <x:row r="46" spans="3:19">
      <x:c r="E46" s="304" t="s">
        <x:v>164</x:v>
      </x:c>
      <x:c r="F46" s="304"/>
      <x:c r="G46" s="304" t="s">
        <x:v>165</x:v>
      </x:c>
      <x:c r="H46" s="304"/>
      <x:c r="I46" s="304" t="s">
        <x:v>1053</x:v>
      </x:c>
      <x:c r="J46" s="304"/>
      <x:c r="K46" s="304" t="s">
        <x:v>1191</x:v>
      </x:c>
      <x:c r="L46" s="304"/>
      <x:c r="M46" s="304" t="s">
        <x:v>1281</x:v>
      </x:c>
      <x:c r="N46" s="304"/>
      <x:c r="O46" s="304" t="s">
        <x:v>1193</x:v>
      </x:c>
      <x:c r="P46" s="304"/>
      <x:c r="Q46" s="304" t="s">
        <x:v>1194</x:v>
      </x:c>
    </x:row>
    <x:row r="47" spans="3:19" ht="15" customHeight="1">
      <x:c r="C47" s="1835" t="s">
        <x:v>1201</x:v>
      </x:c>
      <x:c r="D47" s="509"/>
      <x:c r="E47" s="1841" t="s">
        <x:v>1263</x:v>
      </x:c>
      <x:c r="G47" s="1843" t="s">
        <x:v>255</x:v>
      </x:c>
      <x:c r="I47" s="1843" t="s">
        <x:v>1282</x:v>
      </x:c>
      <x:c r="K47" s="441" t="s">
        <x:v>1298</x:v>
      </x:c>
      <x:c r="M47" s="1263" t="str">
        <x:f>M11</x:f>
        <x:v>December 31, 2022</x:v>
      </x:c>
      <x:c r="O47" s="1845" t="s">
        <x:v>1284</x:v>
      </x:c>
      <x:c r="Q47" s="1264" t="str">
        <x:f>Q11</x:f>
        <x:v>December 31, 2023</x:v>
      </x:c>
    </x:row>
    <x:row r="48" spans="3:19" ht="33.75" customHeight="1">
      <x:c r="C48" s="1836"/>
      <x:c r="D48" s="509"/>
      <x:c r="E48" s="1842"/>
      <x:c r="F48" s="429"/>
      <x:c r="G48" s="1844"/>
      <x:c r="H48" s="429"/>
      <x:c r="I48" s="1844"/>
      <x:c r="J48" s="429"/>
      <x:c r="K48" s="430" t="s">
        <x:v>1285</x:v>
      </x:c>
      <x:c r="M48" s="511" t="s">
        <x:v>1286</x:v>
      </x:c>
      <x:c r="O48" s="1846"/>
      <x:c r="Q48" s="511" t="s">
        <x:v>1287</x:v>
      </x:c>
    </x:row>
    <x:row r="49" spans="1:19" ht="5.0999999999999996" customHeight="1"/>
    <x:row r="50" spans="1:19">
      <x:c r="A50" s="431"/>
      <x:c r="B50" s="431"/>
      <x:c r="C50" s="306">
        <x:f>C41+1</x:f>
        <x:v>20</x:v>
      </x:c>
      <x:c r="D50" s="431"/>
      <x:c r="E50" s="432" t="s">
        <x:v>1294</x:v>
      </x:c>
      <x:c r="F50" s="431"/>
      <x:c r="G50" s="433"/>
      <x:c r="H50" s="431"/>
      <x:c r="I50" s="433"/>
      <x:c r="J50" s="431"/>
      <x:c r="K50" s="434"/>
      <x:c r="M50" s="424"/>
      <x:c r="O50" s="435"/>
      <x:c r="Q50" s="431"/>
    </x:row>
    <x:row r="51" spans="1:19" ht="5.0999999999999996" customHeight="1"/>
    <x:row r="52" spans="1:19">
      <x:c r="C52" s="306">
        <x:f>C50+1</x:f>
        <x:v>21</x:v>
      </x:c>
      <x:c r="E52" s="419" t="s">
        <x:v>1266</x:v>
      </x:c>
      <x:c r="G52" s="436" t="s">
        <x:v>296</x:v>
      </x:c>
      <x:c r="I52" s="433" t="s">
        <x:v>1295</x:v>
      </x:c>
      <x:c r="K52" s="422">
        <x:v>0</x:v>
      </x:c>
      <x:c r="L52" s="421"/>
      <x:c r="M52" s="422">
        <x:v>0</x:v>
      </x:c>
      <x:c r="N52" s="421"/>
      <x:c r="O52" s="422">
        <x:v>0</x:v>
      </x:c>
      <x:c r="P52" s="421"/>
      <x:c r="Q52" s="422">
        <x:f>M52+O52</x:f>
        <x:v>0</x:v>
      </x:c>
    </x:row>
    <x:row r="53" spans="1:19">
      <x:c r="C53" s="306">
        <x:f>C52+1</x:f>
        <x:v>22</x:v>
      </x:c>
      <x:c r="E53" s="419" t="s">
        <x:v>1290</x:v>
      </x:c>
      <x:c r="G53" s="436" t="s">
        <x:v>296</x:v>
      </x:c>
      <x:c r="I53" s="433" t="s">
        <x:v>1295</x:v>
      </x:c>
      <x:c r="K53" s="437">
        <x:v>0</x:v>
      </x:c>
      <x:c r="L53" s="520"/>
      <x:c r="M53" s="437">
        <x:v>0</x:v>
      </x:c>
      <x:c r="N53" s="520"/>
      <x:c r="O53" s="437">
        <x:v>0</x:v>
      </x:c>
      <x:c r="P53" s="520"/>
      <x:c r="Q53" s="437">
        <x:f>M53+O53</x:f>
        <x:v>0</x:v>
      </x:c>
    </x:row>
    <x:row r="54" spans="1:19">
      <x:c r="C54" s="306">
        <x:f>C53+1</x:f>
        <x:v>23</x:v>
      </x:c>
      <x:c r="E54" s="419" t="s">
        <x:v>1267</x:v>
      </x:c>
      <x:c r="G54" s="436" t="s">
        <x:v>296</x:v>
      </x:c>
      <x:c r="I54" s="433" t="s">
        <x:v>1295</x:v>
      </x:c>
      <x:c r="K54" s="437">
        <x:v>-228106</x:v>
      </x:c>
      <x:c r="L54" s="520"/>
      <x:c r="M54" s="437">
        <x:v>0</x:v>
      </x:c>
      <x:c r="N54" s="520"/>
      <x:c r="O54" s="437">
        <x:v>0</x:v>
      </x:c>
      <x:c r="P54" s="520"/>
      <x:c r="Q54" s="437">
        <x:f>M54+O54</x:f>
        <x:v>0</x:v>
      </x:c>
    </x:row>
    <x:row r="55" spans="1:19">
      <x:c r="C55" s="306">
        <x:f>C54+1</x:f>
        <x:v>24</x:v>
      </x:c>
      <x:c r="E55" s="419" t="s">
        <x:v>1268</x:v>
      </x:c>
      <x:c r="G55" s="436" t="s">
        <x:v>296</x:v>
      </x:c>
      <x:c r="I55" s="433" t="s">
        <x:v>1295</x:v>
      </x:c>
      <x:c r="K55" s="437">
        <x:v>0</x:v>
      </x:c>
      <x:c r="L55" s="520"/>
      <x:c r="M55" s="437">
        <x:v>0</x:v>
      </x:c>
      <x:c r="N55" s="520"/>
      <x:c r="O55" s="437">
        <x:v>0</x:v>
      </x:c>
      <x:c r="P55" s="520"/>
      <x:c r="Q55" s="437">
        <x:f>M55+O55</x:f>
        <x:v>0</x:v>
      </x:c>
      <x:c r="R55" s="637" t="s">
        <x:v>86</x:v>
      </x:c>
      <x:c r="S55" s="257" t="s">
        <x:v>86</x:v>
      </x:c>
    </x:row>
    <x:row r="56" spans="1:19" ht="5.0999999999999996" customHeight="1">
      <x:c r="K56" s="438"/>
      <x:c r="M56" s="438"/>
      <x:c r="O56" s="438"/>
      <x:c r="Q56" s="438"/>
    </x:row>
    <x:row r="57" spans="1:19">
      <x:c r="C57" s="306">
        <x:f>C55+1</x:f>
        <x:v>25</x:v>
      </x:c>
      <x:c r="E57" s="303" t="s">
        <x:v>1291</x:v>
      </x:c>
      <x:c r="K57" s="424">
        <x:f>SUM(K51:K56)</x:f>
        <x:v>-228106</x:v>
      </x:c>
      <x:c r="L57" s="424"/>
      <x:c r="M57" s="424">
        <x:f>SUM(M51:M56)</x:f>
        <x:v>0</x:v>
      </x:c>
      <x:c r="N57" s="424"/>
      <x:c r="O57" s="424">
        <x:f>SUM(O51:O56)</x:f>
        <x:v>0</x:v>
      </x:c>
      <x:c r="P57" s="424"/>
      <x:c r="Q57" s="424">
        <x:f>SUM(Q51:Q56)</x:f>
        <x:v>0</x:v>
      </x:c>
    </x:row>
    <x:row r="59" spans="1:19" ht="13.5" thickBot="1">
      <x:c r="C59" s="306">
        <x:f>C57+1</x:f>
        <x:v>26</x:v>
      </x:c>
      <x:c r="E59" s="303" t="s">
        <x:v>1296</x:v>
      </x:c>
      <x:c r="K59" s="439">
        <x:f>K57</x:f>
        <x:v>-228106</x:v>
      </x:c>
      <x:c r="L59" s="424"/>
      <x:c r="M59" s="439">
        <x:f>M57</x:f>
        <x:v>0</x:v>
      </x:c>
      <x:c r="N59" s="424"/>
      <x:c r="O59" s="439">
        <x:f>O57</x:f>
        <x:v>0</x:v>
      </x:c>
      <x:c r="P59" s="424"/>
      <x:c r="Q59" s="439">
        <x:f>Q57</x:f>
        <x:v>0</x:v>
      </x:c>
    </x:row>
    <x:row r="60" spans="1:19">
      <x:c r="C60" s="306"/>
      <x:c r="E60" s="303"/>
      <x:c r="K60" s="442"/>
      <x:c r="L60" s="424"/>
      <x:c r="M60" s="442"/>
      <x:c r="N60" s="424"/>
      <x:c r="P60" s="424"/>
    </x:row>
    <x:row r="61" spans="1:19">
      <x:c r="C61" s="306"/>
      <x:c r="E61" s="303"/>
      <x:c r="L61" s="424"/>
      <x:c r="N61" s="424"/>
      <x:c r="P61" s="424"/>
      <x:c r="S61" s="440"/>
    </x:row>
    <x:row r="62" spans="1:19" ht="15.75" customHeight="1">
      <x:c r="C62" s="1847" t="s">
        <x:v>1299</x:v>
      </x:c>
      <x:c r="D62" s="1848"/>
      <x:c r="E62" s="1848"/>
      <x:c r="F62" s="1848"/>
      <x:c r="G62" s="1848"/>
      <x:c r="H62" s="1848"/>
      <x:c r="I62" s="1848"/>
      <x:c r="J62" s="1848"/>
      <x:c r="K62" s="1848"/>
      <x:c r="L62" s="1848"/>
      <x:c r="M62" s="1848"/>
      <x:c r="N62" s="1848"/>
      <x:c r="O62" s="1848"/>
      <x:c r="P62" s="1848"/>
      <x:c r="Q62" s="1849"/>
    </x:row>
    <x:row r="64" spans="1:19">
      <x:c r="E64" s="304" t="s">
        <x:v>164</x:v>
      </x:c>
      <x:c r="F64" s="304"/>
      <x:c r="G64" s="304" t="s">
        <x:v>165</x:v>
      </x:c>
      <x:c r="H64" s="304"/>
      <x:c r="I64" s="304" t="s">
        <x:v>1053</x:v>
      </x:c>
      <x:c r="J64" s="304"/>
      <x:c r="K64" s="304" t="s">
        <x:v>1191</x:v>
      </x:c>
      <x:c r="L64" s="304"/>
      <x:c r="M64" s="304" t="s">
        <x:v>1281</x:v>
      </x:c>
      <x:c r="N64" s="304"/>
      <x:c r="O64" s="304" t="s">
        <x:v>1193</x:v>
      </x:c>
      <x:c r="P64" s="304"/>
      <x:c r="Q64" s="304" t="s">
        <x:v>1194</x:v>
      </x:c>
    </x:row>
    <x:row r="65" spans="1:19" ht="19.5" customHeight="1">
      <x:c r="C65" s="1835" t="s">
        <x:v>1201</x:v>
      </x:c>
      <x:c r="D65" s="509"/>
      <x:c r="E65" s="1841" t="s">
        <x:v>1263</x:v>
      </x:c>
      <x:c r="G65" s="1843" t="s">
        <x:v>255</x:v>
      </x:c>
      <x:c r="I65" s="1843" t="s">
        <x:v>1282</x:v>
      </x:c>
      <x:c r="K65" s="428"/>
      <x:c r="M65" s="1263" t="str">
        <x:f>M11</x:f>
        <x:v>December 31, 2022</x:v>
      </x:c>
      <x:c r="O65" s="1845" t="s">
        <x:v>1284</x:v>
      </x:c>
      <x:c r="Q65" s="1263" t="str">
        <x:f>Q11</x:f>
        <x:v>December 31, 2023</x:v>
      </x:c>
    </x:row>
    <x:row r="66" spans="1:19" ht="25.5">
      <x:c r="C66" s="1836"/>
      <x:c r="D66" s="509"/>
      <x:c r="E66" s="1842"/>
      <x:c r="F66" s="429"/>
      <x:c r="G66" s="1844"/>
      <x:c r="H66" s="429"/>
      <x:c r="I66" s="1844"/>
      <x:c r="J66" s="429"/>
      <x:c r="K66" s="430" t="s">
        <x:v>1285</x:v>
      </x:c>
      <x:c r="M66" s="511" t="s">
        <x:v>1286</x:v>
      </x:c>
      <x:c r="O66" s="1846"/>
      <x:c r="Q66" s="511" t="s">
        <x:v>1287</x:v>
      </x:c>
    </x:row>
    <x:row r="67" spans="1:19" ht="5.0999999999999996" customHeight="1"/>
    <x:row r="68" spans="1:19">
      <x:c r="A68" s="431"/>
      <x:c r="B68" s="431"/>
      <x:c r="C68" s="306">
        <x:f>C59+1</x:f>
        <x:v>27</x:v>
      </x:c>
      <x:c r="D68" s="431"/>
      <x:c r="E68" s="432" t="s">
        <x:v>1288</x:v>
      </x:c>
      <x:c r="F68" s="431"/>
      <x:c r="G68" s="433"/>
      <x:c r="H68" s="431"/>
      <x:c r="I68" s="433"/>
      <x:c r="J68" s="431"/>
      <x:c r="K68" s="434"/>
      <x:c r="M68" s="424"/>
      <x:c r="O68" s="435"/>
      <x:c r="Q68" s="431"/>
    </x:row>
    <x:row r="69" spans="1:19" ht="5.0999999999999996" customHeight="1"/>
    <x:row r="70" spans="1:19">
      <x:c r="C70" s="306">
        <x:f>C68+1</x:f>
        <x:v>28</x:v>
      </x:c>
      <x:c r="E70" s="419" t="s">
        <x:v>1266</x:v>
      </x:c>
      <x:c r="G70" s="436"/>
      <x:c r="I70" s="433"/>
      <x:c r="K70" s="422">
        <x:f>K16</x:f>
        <x:v>-831665.8690341271</x:v>
      </x:c>
      <x:c r="L70" s="421"/>
      <x:c r="M70" s="422">
        <x:f>M16</x:f>
        <x:v>0</x:v>
      </x:c>
      <x:c r="N70" s="421"/>
      <x:c r="O70" s="422">
        <x:f>O16</x:f>
        <x:v>0</x:v>
      </x:c>
      <x:c r="P70" s="421"/>
      <x:c r="Q70" s="422">
        <x:f>M70+O70</x:f>
        <x:v>0</x:v>
      </x:c>
      <x:c r="S70" s="335"/>
    </x:row>
    <x:row r="71" spans="1:19">
      <x:c r="C71" s="306">
        <x:f>C70+1</x:f>
        <x:v>29</x:v>
      </x:c>
      <x:c r="E71" s="419" t="s">
        <x:v>1290</x:v>
      </x:c>
      <x:c r="G71" s="436"/>
      <x:c r="I71" s="433"/>
      <x:c r="K71" s="437">
        <x:f>K17</x:f>
        <x:v>0</x:v>
      </x:c>
      <x:c r="M71" s="437">
        <x:f>M17</x:f>
        <x:v>0</x:v>
      </x:c>
      <x:c r="O71" s="437">
        <x:f>O17</x:f>
        <x:v>0</x:v>
      </x:c>
      <x:c r="Q71" s="423">
        <x:f>M71+O71</x:f>
        <x:v>0</x:v>
      </x:c>
    </x:row>
    <x:row r="72" spans="1:19">
      <x:c r="C72" s="306">
        <x:f>C71+1</x:f>
        <x:v>30</x:v>
      </x:c>
      <x:c r="E72" s="419" t="s">
        <x:v>1267</x:v>
      </x:c>
      <x:c r="G72" s="436"/>
      <x:c r="I72" s="433"/>
      <x:c r="K72" s="437">
        <x:f>K18</x:f>
        <x:v>0</x:v>
      </x:c>
      <x:c r="M72" s="437">
        <x:f>M18</x:f>
        <x:v>0</x:v>
      </x:c>
      <x:c r="O72" s="437">
        <x:f>O18</x:f>
        <x:v>0</x:v>
      </x:c>
      <x:c r="Q72" s="423">
        <x:f>M72+O72</x:f>
        <x:v>0</x:v>
      </x:c>
    </x:row>
    <x:row r="73" spans="1:19">
      <x:c r="C73" s="306">
        <x:f>C72+1</x:f>
        <x:v>31</x:v>
      </x:c>
      <x:c r="E73" s="419" t="s">
        <x:v>1268</x:v>
      </x:c>
      <x:c r="G73" s="436"/>
      <x:c r="I73" s="433"/>
      <x:c r="K73" s="437">
        <x:f>K19</x:f>
        <x:v>-5013301.6464545364</x:v>
      </x:c>
      <x:c r="M73" s="437">
        <x:f>M19</x:f>
        <x:v>0</x:v>
      </x:c>
      <x:c r="O73" s="437">
        <x:f>O19</x:f>
        <x:v>0</x:v>
      </x:c>
      <x:c r="Q73" s="423">
        <x:f>M73+O73</x:f>
        <x:v>0</x:v>
      </x:c>
      <x:c r="S73" s="335"/>
    </x:row>
    <x:row r="74" spans="1:19" ht="5.0999999999999996" customHeight="1">
      <x:c r="K74" s="438"/>
      <x:c r="M74" s="438"/>
      <x:c r="O74" s="438"/>
      <x:c r="Q74" s="438"/>
    </x:row>
    <x:row r="75" spans="1:19">
      <x:c r="C75" s="306">
        <x:f>C73+1</x:f>
        <x:v>32</x:v>
      </x:c>
      <x:c r="E75" s="303" t="s">
        <x:v>1291</x:v>
      </x:c>
      <x:c r="K75" s="424">
        <x:f>SUM(K69:K74)</x:f>
        <x:v>-5844967.5154886637</x:v>
      </x:c>
      <x:c r="L75" s="424"/>
      <x:c r="M75" s="424">
        <x:f>SUM(M69:M74)</x:f>
        <x:v>0</x:v>
      </x:c>
      <x:c r="N75" s="421"/>
      <x:c r="O75" s="424">
        <x:f>SUM(O69:O74)</x:f>
        <x:v>0</x:v>
      </x:c>
      <x:c r="P75" s="424"/>
      <x:c r="Q75" s="424">
        <x:f>SUM(Q69:Q74)</x:f>
        <x:v>0</x:v>
      </x:c>
    </x:row>
    <x:row r="76" spans="1:19">
      <x:c r="C76" s="306"/>
    </x:row>
    <x:row r="77" spans="1:19">
      <x:c r="A77" s="431"/>
      <x:c r="B77" s="431"/>
      <x:c r="C77" s="306">
        <x:f>C75+1</x:f>
        <x:v>33</x:v>
      </x:c>
      <x:c r="D77" s="431"/>
      <x:c r="E77" s="432" t="s">
        <x:v>1292</x:v>
      </x:c>
      <x:c r="F77" s="431"/>
      <x:c r="G77" s="433"/>
      <x:c r="H77" s="431"/>
      <x:c r="I77" s="433"/>
      <x:c r="J77" s="431"/>
      <x:c r="K77" s="434"/>
      <x:c r="M77" s="424"/>
      <x:c r="O77" s="435"/>
      <x:c r="Q77" s="431"/>
    </x:row>
    <x:row r="78" spans="1:19" ht="5.0999999999999996" customHeight="1"/>
    <x:row r="79" spans="1:19">
      <x:c r="C79" s="306">
        <x:f>C77+1</x:f>
        <x:v>34</x:v>
      </x:c>
      <x:c r="E79" s="419" t="s">
        <x:v>1266</x:v>
      </x:c>
      <x:c r="G79" s="436"/>
      <x:c r="I79" s="433"/>
      <x:c r="K79" s="422">
        <x:f>K25</x:f>
        <x:v>0</x:v>
      </x:c>
      <x:c r="L79" s="421"/>
      <x:c r="M79" s="422">
        <x:f>M25</x:f>
        <x:v>0</x:v>
      </x:c>
      <x:c r="N79" s="424"/>
      <x:c r="O79" s="422">
        <x:f>O25</x:f>
        <x:v>0</x:v>
      </x:c>
      <x:c r="P79" s="424"/>
      <x:c r="Q79" s="422">
        <x:f>M79+O79</x:f>
        <x:v>0</x:v>
      </x:c>
    </x:row>
    <x:row r="80" spans="1:19">
      <x:c r="C80" s="306">
        <x:f>C79+1</x:f>
        <x:v>35</x:v>
      </x:c>
      <x:c r="E80" s="419" t="s">
        <x:v>1290</x:v>
      </x:c>
      <x:c r="G80" s="436"/>
      <x:c r="I80" s="433"/>
      <x:c r="K80" s="437">
        <x:f>K26</x:f>
        <x:v>0</x:v>
      </x:c>
      <x:c r="M80" s="437">
        <x:f>M26</x:f>
        <x:v>0</x:v>
      </x:c>
      <x:c r="O80" s="437">
        <x:f>O26</x:f>
        <x:v>0</x:v>
      </x:c>
      <x:c r="Q80" s="423">
        <x:f>M80+O80</x:f>
        <x:v>0</x:v>
      </x:c>
    </x:row>
    <x:row r="81" spans="1:19">
      <x:c r="C81" s="306">
        <x:f>C80+1</x:f>
        <x:v>36</x:v>
      </x:c>
      <x:c r="E81" s="419" t="s">
        <x:v>1267</x:v>
      </x:c>
      <x:c r="G81" s="436"/>
      <x:c r="I81" s="433"/>
      <x:c r="K81" s="437">
        <x:f>K27</x:f>
        <x:v>-54437931.937298149</x:v>
      </x:c>
      <x:c r="M81" s="437">
        <x:f>M27</x:f>
        <x:v>0</x:v>
      </x:c>
      <x:c r="O81" s="532">
        <x:v>0</x:v>
      </x:c>
      <x:c r="Q81" s="423">
        <x:f>M81+O81</x:f>
        <x:v>0</x:v>
      </x:c>
      <x:c r="S81" s="335"/>
    </x:row>
    <x:row r="82" spans="1:19">
      <x:c r="C82" s="306">
        <x:f>C81+1</x:f>
        <x:v>37</x:v>
      </x:c>
      <x:c r="E82" s="419" t="s">
        <x:v>1268</x:v>
      </x:c>
      <x:c r="G82" s="436"/>
      <x:c r="I82" s="433"/>
      <x:c r="K82" s="437">
        <x:f>K28</x:f>
        <x:v>0</x:v>
      </x:c>
      <x:c r="M82" s="437">
        <x:f>M28</x:f>
        <x:v>0</x:v>
      </x:c>
      <x:c r="O82" s="437">
        <x:f>O28</x:f>
        <x:v>0</x:v>
      </x:c>
      <x:c r="Q82" s="423">
        <x:f>M82+O82</x:f>
        <x:v>0</x:v>
      </x:c>
    </x:row>
    <x:row r="83" spans="1:19" ht="5.0999999999999996" customHeight="1">
      <x:c r="K83" s="438"/>
      <x:c r="M83" s="438"/>
      <x:c r="O83" s="438"/>
      <x:c r="Q83" s="438"/>
    </x:row>
    <x:row r="84" spans="1:19">
      <x:c r="C84" s="306">
        <x:f>C82+1</x:f>
        <x:v>38</x:v>
      </x:c>
      <x:c r="E84" s="303" t="s">
        <x:v>1291</x:v>
      </x:c>
      <x:c r="K84" s="424">
        <x:f>SUM(K78:K83)</x:f>
        <x:v>-54437931.937298149</x:v>
      </x:c>
      <x:c r="L84" s="421"/>
      <x:c r="M84" s="424">
        <x:f>SUM(M78:M83)</x:f>
        <x:v>0</x:v>
      </x:c>
      <x:c r="N84" s="424"/>
      <x:c r="O84" s="424">
        <x:f>SUM(O78:O83)</x:f>
        <x:v>0</x:v>
      </x:c>
      <x:c r="P84" s="424"/>
      <x:c r="Q84" s="424">
        <x:f>SUM(Q78:Q83)</x:f>
        <x:v>0</x:v>
      </x:c>
    </x:row>
    <x:row r="86" spans="1:19">
      <x:c r="A86" s="431"/>
      <x:c r="B86" s="431"/>
      <x:c r="C86" s="306">
        <x:f>C84+1</x:f>
        <x:v>39</x:v>
      </x:c>
      <x:c r="D86" s="431"/>
      <x:c r="E86" s="432" t="s">
        <x:v>1294</x:v>
      </x:c>
      <x:c r="F86" s="431"/>
      <x:c r="G86" s="433"/>
      <x:c r="H86" s="431"/>
      <x:c r="I86" s="433"/>
      <x:c r="J86" s="431"/>
      <x:c r="K86" s="434"/>
      <x:c r="M86" s="424"/>
      <x:c r="O86" s="435"/>
      <x:c r="Q86" s="431"/>
    </x:row>
    <x:row r="87" spans="1:19" ht="5.0999999999999996" customHeight="1"/>
    <x:row r="88" spans="1:19">
      <x:c r="C88" s="306">
        <x:f>C86+1</x:f>
        <x:v>40</x:v>
      </x:c>
      <x:c r="E88" s="419" t="s">
        <x:v>1266</x:v>
      </x:c>
      <x:c r="G88" s="436"/>
      <x:c r="I88" s="433"/>
      <x:c r="K88" s="422">
        <x:f>K34+K52</x:f>
        <x:v>3570954.0898157381</x:v>
      </x:c>
      <x:c r="M88" s="422">
        <x:f>M34+M52</x:f>
        <x:v>3570954</x:v>
      </x:c>
      <x:c r="O88" s="422">
        <x:f>O34+O52</x:f>
        <x:v>0</x:v>
      </x:c>
      <x:c r="Q88" s="422">
        <x:f>Q34+Q52</x:f>
        <x:v>3570954</x:v>
      </x:c>
    </x:row>
    <x:row r="89" spans="1:19">
      <x:c r="C89" s="306">
        <x:f>C88+1</x:f>
        <x:v>41</x:v>
      </x:c>
      <x:c r="E89" s="419" t="s">
        <x:v>1290</x:v>
      </x:c>
      <x:c r="G89" s="436"/>
      <x:c r="I89" s="433"/>
      <x:c r="K89" s="437">
        <x:f>K35+K53</x:f>
        <x:v>0</x:v>
      </x:c>
      <x:c r="M89" s="437">
        <x:f>M35+M53</x:f>
        <x:v>0</x:v>
      </x:c>
      <x:c r="O89" s="437">
        <x:f>O35+O53</x:f>
        <x:v>0</x:v>
      </x:c>
      <x:c r="Q89" s="437">
        <x:f>Q35+Q53</x:f>
        <x:v>0</x:v>
      </x:c>
    </x:row>
    <x:row r="90" spans="1:19">
      <x:c r="C90" s="306">
        <x:f>C89+1</x:f>
        <x:v>42</x:v>
      </x:c>
      <x:c r="E90" s="419" t="s">
        <x:v>1267</x:v>
      </x:c>
      <x:c r="G90" s="436"/>
      <x:c r="I90" s="433"/>
      <x:c r="K90" s="437">
        <x:f>K36+K54</x:f>
        <x:v>-51643891.138475791</x:v>
      </x:c>
      <x:c r="M90" s="437">
        <x:f>M36+M54</x:f>
        <x:v>-47706941.7005274</x:v>
      </x:c>
      <x:c r="O90" s="437">
        <x:f>O36+O54</x:f>
        <x:v>1374677</x:v>
      </x:c>
      <x:c r="Q90" s="437">
        <x:f>Q36+Q54</x:f>
        <x:v>-46332264.7005274</x:v>
      </x:c>
    </x:row>
    <x:row r="91" spans="1:19">
      <x:c r="C91" s="306">
        <x:f>C90+1</x:f>
        <x:v>43</x:v>
      </x:c>
      <x:c r="E91" s="419" t="s">
        <x:v>1268</x:v>
      </x:c>
      <x:c r="G91" s="436"/>
      <x:c r="I91" s="433"/>
      <x:c r="K91" s="437">
        <x:f>K37+K55</x:f>
        <x:v>0</x:v>
      </x:c>
      <x:c r="M91" s="437">
        <x:f>M37+M55</x:f>
        <x:v>0</x:v>
      </x:c>
      <x:c r="O91" s="437">
        <x:f>O37+O55</x:f>
        <x:v>0</x:v>
      </x:c>
      <x:c r="Q91" s="437">
        <x:f>Q37+Q55</x:f>
        <x:v>0</x:v>
      </x:c>
    </x:row>
    <x:row r="92" spans="1:19" ht="5.0999999999999996" customHeight="1">
      <x:c r="K92" s="438"/>
      <x:c r="M92" s="438"/>
      <x:c r="O92" s="438"/>
      <x:c r="Q92" s="438"/>
    </x:row>
    <x:row r="93" spans="1:19">
      <x:c r="C93" s="306">
        <x:f>C91+1</x:f>
        <x:v>44</x:v>
      </x:c>
      <x:c r="E93" s="303" t="s">
        <x:v>1291</x:v>
      </x:c>
      <x:c r="K93" s="424">
        <x:f>SUM(K87:K92)</x:f>
        <x:v>-48072937.048660055</x:v>
      </x:c>
      <x:c r="L93" s="421"/>
      <x:c r="M93" s="424">
        <x:f>SUM(M87:M92)</x:f>
        <x:v>-44135987.7005274</x:v>
      </x:c>
      <x:c r="N93" s="421"/>
      <x:c r="O93" s="424">
        <x:f>SUM(O87:O92)</x:f>
        <x:v>1374677</x:v>
      </x:c>
      <x:c r="P93" s="424"/>
      <x:c r="Q93" s="424">
        <x:f>SUM(Q87:Q92)</x:f>
        <x:v>-42761310.7005274</x:v>
      </x:c>
      <x:c r="S93" s="335"/>
    </x:row>
    <x:row r="95" spans="1:19" ht="13.5" thickBot="1">
      <x:c r="C95" s="306">
        <x:f>C93+1</x:f>
        <x:v>45</x:v>
      </x:c>
      <x:c r="E95" s="303" t="s">
        <x:v>1296</x:v>
      </x:c>
      <x:c r="K95" s="439">
        <x:f>K75+K84+K93</x:f>
        <x:v>-108355836.50144687</x:v>
      </x:c>
      <x:c r="L95" s="424"/>
      <x:c r="M95" s="439">
        <x:f>M75+M84+M93</x:f>
        <x:v>-44135987.7005274</x:v>
      </x:c>
      <x:c r="N95" s="424"/>
      <x:c r="O95" s="439">
        <x:f>O75+O84+O93</x:f>
        <x:v>1374677</x:v>
      </x:c>
      <x:c r="P95" s="424"/>
      <x:c r="Q95" s="439">
        <x:f>Q75+Q84+Q93</x:f>
        <x:v>-42761310.7005274</x:v>
      </x:c>
      <x:c r="S95" s="440"/>
    </x:row>
    <x:row r="96" spans="1:19">
      <x:c r="C96" s="306"/>
      <x:c r="E96" s="303"/>
      <x:c r="K96" s="442"/>
      <x:c r="L96" s="424"/>
      <x:c r="M96" s="442"/>
      <x:c r="N96" s="424"/>
      <x:c r="O96" s="442"/>
      <x:c r="P96" s="424"/>
      <x:c r="Q96" s="442"/>
      <x:c r="S96" s="440"/>
    </x:row>
    <x:row r="97" spans="3:19">
      <x:c r="C97" s="306"/>
      <x:c r="E97" s="303"/>
      <x:c r="L97" s="424"/>
      <x:c r="N97" s="424"/>
      <x:c r="P97" s="424"/>
      <x:c r="S97" s="440"/>
    </x:row>
    <x:row r="98" spans="3:19" ht="15.75" customHeight="1">
      <x:c r="C98" s="1847" t="s">
        <x:v>1299</x:v>
      </x:c>
      <x:c r="D98" s="1848"/>
      <x:c r="E98" s="1848"/>
      <x:c r="F98" s="1848"/>
      <x:c r="G98" s="1848"/>
      <x:c r="H98" s="1848"/>
      <x:c r="I98" s="1848"/>
      <x:c r="J98" s="1848"/>
      <x:c r="K98" s="1848"/>
      <x:c r="L98" s="1848"/>
      <x:c r="M98" s="1848"/>
      <x:c r="N98" s="1848"/>
      <x:c r="O98" s="1848"/>
      <x:c r="P98" s="1848"/>
      <x:c r="Q98" s="1849"/>
    </x:row>
    <x:row r="100" spans="3:19">
      <x:c r="E100" s="304" t="s">
        <x:v>164</x:v>
      </x:c>
      <x:c r="F100" s="304"/>
      <x:c r="G100" s="304" t="s">
        <x:v>165</x:v>
      </x:c>
      <x:c r="H100" s="304"/>
      <x:c r="I100" s="304" t="s">
        <x:v>1053</x:v>
      </x:c>
      <x:c r="J100" s="304"/>
      <x:c r="K100" s="304" t="s">
        <x:v>1191</x:v>
      </x:c>
      <x:c r="L100" s="304"/>
      <x:c r="M100" s="304" t="s">
        <x:v>1281</x:v>
      </x:c>
      <x:c r="N100" s="304"/>
      <x:c r="O100" s="304" t="s">
        <x:v>1193</x:v>
      </x:c>
      <x:c r="P100" s="304"/>
      <x:c r="Q100" s="304" t="s">
        <x:v>1194</x:v>
      </x:c>
    </x:row>
    <x:row r="101" spans="3:19" ht="15" customHeight="1">
      <x:c r="C101" s="1835" t="s">
        <x:v>1201</x:v>
      </x:c>
      <x:c r="D101" s="509"/>
      <x:c r="E101" s="1841" t="s">
        <x:v>1263</x:v>
      </x:c>
      <x:c r="G101" s="1843" t="s">
        <x:v>255</x:v>
      </x:c>
      <x:c r="I101" s="1843" t="s">
        <x:v>1282</x:v>
      </x:c>
      <x:c r="M101" s="1263" t="str">
        <x:f>M11</x:f>
        <x:v>December 31, 2022</x:v>
      </x:c>
      <x:c r="O101" s="1845" t="s">
        <x:v>1284</x:v>
      </x:c>
      <x:c r="Q101" s="1263" t="str">
        <x:f>Q11</x:f>
        <x:v>December 31, 2023</x:v>
      </x:c>
    </x:row>
    <x:row r="102" spans="3:19" ht="25.5">
      <x:c r="C102" s="1836"/>
      <x:c r="D102" s="509"/>
      <x:c r="E102" s="1842"/>
      <x:c r="F102" s="429"/>
      <x:c r="G102" s="1844"/>
      <x:c r="H102" s="429"/>
      <x:c r="I102" s="1844"/>
      <x:c r="J102" s="429"/>
      <x:c r="K102" s="430" t="s">
        <x:v>1285</x:v>
      </x:c>
      <x:c r="M102" s="1258" t="s">
        <x:v>1286</x:v>
      </x:c>
      <x:c r="O102" s="1846"/>
      <x:c r="Q102" s="1258" t="s">
        <x:v>1287</x:v>
      </x:c>
    </x:row>
    <x:row r="103" spans="3:19" ht="5.0999999999999996" customHeight="1"/>
    <x:row r="104" spans="3:19">
      <x:c r="C104" s="306">
        <x:f>C95+1</x:f>
        <x:v>46</x:v>
      </x:c>
      <x:c r="E104" s="419" t="s">
        <x:v>1266</x:v>
      </x:c>
      <x:c r="K104" s="422">
        <x:f>K16+K25+K34+K52</x:f>
        <x:v>2739288.2207816113</x:v>
      </x:c>
      <x:c r="L104" s="421"/>
      <x:c r="M104" s="422">
        <x:f>M16+M25+M34+M52</x:f>
        <x:v>3570954</x:v>
      </x:c>
      <x:c r="N104" s="421"/>
      <x:c r="O104" s="422">
        <x:f>O16+O25+O34+O52</x:f>
        <x:v>0</x:v>
      </x:c>
      <x:c r="P104" s="421"/>
      <x:c r="Q104" s="422">
        <x:f>M104+O104</x:f>
        <x:v>3570954</x:v>
      </x:c>
    </x:row>
    <x:row r="105" spans="3:19">
      <x:c r="C105" s="306">
        <x:f>C104+1</x:f>
        <x:v>47</x:v>
      </x:c>
      <x:c r="E105" s="419" t="s">
        <x:v>1290</x:v>
      </x:c>
      <x:c r="K105" s="423">
        <x:f>K17+K26+K35+K53</x:f>
        <x:v>0</x:v>
      </x:c>
      <x:c r="M105" s="423">
        <x:f>M17+M26+M35+M53</x:f>
        <x:v>0</x:v>
      </x:c>
      <x:c r="O105" s="423">
        <x:f>O17+O26+O35+O53</x:f>
        <x:v>0</x:v>
      </x:c>
      <x:c r="Q105" s="423">
        <x:f>M105+O105</x:f>
        <x:v>0</x:v>
      </x:c>
    </x:row>
    <x:row r="106" spans="3:19">
      <x:c r="C106" s="306">
        <x:f>C105+1</x:f>
        <x:v>48</x:v>
      </x:c>
      <x:c r="E106" s="419" t="s">
        <x:v>1267</x:v>
      </x:c>
      <x:c r="K106" s="423">
        <x:f>K18+K27+K36+K54</x:f>
        <x:v>-106081823.07577394</x:v>
      </x:c>
      <x:c r="M106" s="423">
        <x:f>M18+M27+M36+M54</x:f>
        <x:v>-47706941.7005274</x:v>
      </x:c>
      <x:c r="O106" s="423">
        <x:f>O18+O27+O36+O54</x:f>
        <x:v>1374677</x:v>
      </x:c>
      <x:c r="Q106" s="423">
        <x:f>M106+O106</x:f>
        <x:v>-46332264.7005274</x:v>
      </x:c>
    </x:row>
    <x:row r="107" spans="3:19">
      <x:c r="C107" s="306">
        <x:f>C106+1</x:f>
        <x:v>49</x:v>
      </x:c>
      <x:c r="E107" s="419" t="s">
        <x:v>1268</x:v>
      </x:c>
      <x:c r="K107" s="423">
        <x:f>K19+K28+K37+K55</x:f>
        <x:v>-5013301.6464545364</x:v>
      </x:c>
      <x:c r="M107" s="423">
        <x:f>M19+M28+M37+M55</x:f>
        <x:v>0</x:v>
      </x:c>
      <x:c r="O107" s="423">
        <x:f>O19+O28+O37+O55</x:f>
        <x:v>0</x:v>
      </x:c>
      <x:c r="Q107" s="423">
        <x:f>M107+O107</x:f>
        <x:v>0</x:v>
      </x:c>
    </x:row>
    <x:row r="108" spans="3:19" ht="5.0999999999999996" customHeight="1">
      <x:c r="Q108" s="438"/>
    </x:row>
    <x:row r="109" spans="3:19">
      <x:c r="C109" s="306">
        <x:f>C107+1</x:f>
        <x:v>50</x:v>
      </x:c>
      <x:c r="E109" s="303" t="s">
        <x:v>1296</x:v>
      </x:c>
      <x:c r="K109" s="443">
        <x:f>SUM(K104:K108)</x:f>
        <x:v>-108355836.50144687</x:v>
      </x:c>
      <x:c r="L109" s="424"/>
      <x:c r="M109" s="443">
        <x:f>SUM(M104:M108)</x:f>
        <x:v>-44135987.7005274</x:v>
      </x:c>
      <x:c r="N109" s="424"/>
      <x:c r="O109" s="443">
        <x:f>SUM(O104:O108)</x:f>
        <x:v>1374677</x:v>
      </x:c>
      <x:c r="P109" s="424"/>
      <x:c r="Q109" s="443">
        <x:f>SUM(Q104:Q108)</x:f>
        <x:v>-42761310.7005274</x:v>
      </x:c>
    </x:row>
    <x:row r="110" spans="3:19" ht="5.0999999999999996" customHeight="1"/>
    <x:row r="111" spans="3:19">
      <x:c r="C111" s="306">
        <x:f>C109+1</x:f>
        <x:v>51</x:v>
      </x:c>
      <x:c r="E111" s="419" t="s">
        <x:v>1144</x:v>
      </x:c>
      <x:c r="G111" s="257" t="s">
        <x:v>1418</x:v>
      </x:c>
      <x:c r="K111" s="444">
        <x:f>'ATT H-1A'!$H$258</x:f>
        <x:v>1.3910140492418972</x:v>
      </x:c>
      <x:c r="M111" s="444">
        <x:f>'ATT H-1A'!$H$258</x:f>
        <x:v>1.3910140492418972</x:v>
      </x:c>
      <x:c r="O111" s="444">
        <x:f>'ATT H-1A'!$H$258</x:f>
        <x:v>1.3910140492418972</x:v>
      </x:c>
      <x:c r="Q111" s="444">
        <x:f>'ATT H-1A'!$H$258</x:f>
        <x:v>1.3910140492418972</x:v>
      </x:c>
    </x:row>
    <x:row r="112" spans="3:19" ht="5.0999999999999996" customHeight="1"/>
    <x:row r="113" spans="3:17" ht="13.5" thickBot="1">
      <x:c r="C113" s="306">
        <x:f>C111+1</x:f>
        <x:v>52</x:v>
      </x:c>
      <x:c r="E113" s="303" t="s">
        <x:v>1300</x:v>
      </x:c>
      <x:c r="K113" s="445">
        <x:f>K109*K111</x:f>
        <x:v>-150724490.89087057</x:v>
      </x:c>
      <x:c r="L113" s="424"/>
      <x:c r="M113" s="445">
        <x:f>M109*M111</x:f>
        <x:v>-61393778.96860119</x:v>
      </x:c>
      <x:c r="N113" s="424"/>
      <x:c r="O113" s="445">
        <x:f>O109*O111</x:f>
        <x:v>1912195.0201697035</x:v>
      </x:c>
      <x:c r="P113" s="424"/>
      <x:c r="Q113" s="445">
        <x:f>Q109*Q111</x:f>
        <x:v>-59481583.948431484</x:v>
      </x:c>
    </x:row>
    <x:row r="114" spans="3:17" ht="13.5" thickTop="1"/>
    <x:row r="116" spans="3:17" ht="15.75" customHeight="1">
      <x:c r="C116" s="1847" t="s">
        <x:v>1301</x:v>
      </x:c>
      <x:c r="D116" s="1848"/>
      <x:c r="E116" s="1848"/>
      <x:c r="F116" s="1848"/>
      <x:c r="G116" s="1848"/>
      <x:c r="H116" s="1848"/>
      <x:c r="I116" s="1848"/>
      <x:c r="J116" s="1848"/>
      <x:c r="K116" s="1848"/>
      <x:c r="L116" s="1848"/>
      <x:c r="M116" s="1848"/>
      <x:c r="N116" s="1848"/>
      <x:c r="O116" s="1848"/>
      <x:c r="P116" s="1848"/>
      <x:c r="Q116" s="1849"/>
    </x:row>
    <x:row r="118" spans="3:17">
      <x:c r="E118" s="304" t="s">
        <x:v>164</x:v>
      </x:c>
      <x:c r="F118" s="304"/>
      <x:c r="G118" s="304" t="s">
        <x:v>165</x:v>
      </x:c>
      <x:c r="H118" s="304"/>
      <x:c r="I118" s="304" t="s">
        <x:v>1053</x:v>
      </x:c>
      <x:c r="J118" s="304"/>
      <x:c r="K118" s="304" t="s">
        <x:v>1191</x:v>
      </x:c>
      <x:c r="L118" s="304"/>
      <x:c r="M118" s="304" t="s">
        <x:v>1281</x:v>
      </x:c>
      <x:c r="N118" s="304"/>
      <x:c r="O118" s="304" t="s">
        <x:v>1193</x:v>
      </x:c>
      <x:c r="P118" s="304"/>
      <x:c r="Q118" s="304" t="s">
        <x:v>1194</x:v>
      </x:c>
    </x:row>
    <x:row r="119" spans="3:17">
      <x:c r="C119" s="1850" t="s">
        <x:v>1201</x:v>
      </x:c>
      <x:c r="E119" s="1851" t="s">
        <x:v>1302</x:v>
      </x:c>
      <x:c r="G119" s="1853" t="s">
        <x:v>255</x:v>
      </x:c>
      <x:c r="H119" s="1853"/>
      <x:c r="I119" s="1853"/>
      <x:c r="K119" s="428"/>
      <x:c r="M119" s="1263" t="str">
        <x:f>M11</x:f>
        <x:v>December 31, 2022</x:v>
      </x:c>
      <x:c r="O119" s="1845"/>
      <x:c r="Q119" s="1263" t="str">
        <x:f>Q11</x:f>
        <x:v>December 31, 2023</x:v>
      </x:c>
    </x:row>
    <x:row r="120" spans="3:17" ht="25.5">
      <x:c r="C120" s="1824"/>
      <x:c r="E120" s="1852"/>
      <x:c r="G120" s="1854"/>
      <x:c r="H120" s="1854"/>
      <x:c r="I120" s="1854"/>
      <x:c r="J120" s="429"/>
      <x:c r="K120" s="430" t="s">
        <x:v>1285</x:v>
      </x:c>
      <x:c r="M120" s="1258" t="s">
        <x:v>1286</x:v>
      </x:c>
      <x:c r="O120" s="1846" t="s">
        <x:v>1284</x:v>
      </x:c>
      <x:c r="Q120" s="1258" t="s">
        <x:v>1287</x:v>
      </x:c>
    </x:row>
    <x:row r="121" spans="3:17" ht="5.0999999999999996" customHeight="1"/>
    <x:row r="122" spans="3:17">
      <x:c r="C122" s="306">
        <x:f>C113+1</x:f>
        <x:v>53</x:v>
      </x:c>
      <x:c r="E122" s="419" t="s">
        <x:v>1303</x:v>
      </x:c>
      <x:c r="K122" s="422">
        <x:v>0</x:v>
      </x:c>
      <x:c r="L122" s="421"/>
      <x:c r="M122" s="422">
        <x:v>0</x:v>
      </x:c>
      <x:c r="N122" s="421"/>
      <x:c r="O122" s="422">
        <x:v>0</x:v>
      </x:c>
      <x:c r="P122" s="421"/>
      <x:c r="Q122" s="422">
        <x:v>0</x:v>
      </x:c>
    </x:row>
    <x:row r="123" spans="3:17">
      <x:c r="C123" s="306">
        <x:f>C122+1</x:f>
        <x:v>54</x:v>
      </x:c>
      <x:c r="E123" s="419" t="s">
        <x:v>1304</x:v>
      </x:c>
      <x:c r="K123" s="423">
        <x:f>K113</x:f>
        <x:v>-150724490.89087057</x:v>
      </x:c>
      <x:c r="M123" s="423">
        <x:f>M113</x:f>
        <x:v>-61393778.96860119</x:v>
      </x:c>
      <x:c r="O123" s="423">
        <x:f>O113</x:f>
        <x:v>1912195.0201697035</x:v>
      </x:c>
      <x:c r="Q123" s="423">
        <x:f>Q113</x:f>
        <x:v>-59481583.948431484</x:v>
      </x:c>
    </x:row>
    <x:row r="124" spans="3:17" ht="5.0999999999999996" customHeight="1">
      <x:c r="K124" s="438"/>
      <x:c r="M124" s="438"/>
      <x:c r="O124" s="438"/>
      <x:c r="Q124" s="438"/>
    </x:row>
    <x:row r="125" spans="3:17">
      <x:c r="C125" s="306">
        <x:f>C123+1</x:f>
        <x:v>55</x:v>
      </x:c>
      <x:c r="E125" s="303" t="s">
        <x:v>1305</x:v>
      </x:c>
      <x:c r="K125" s="424">
        <x:f>SUM(K122:K124)</x:f>
        <x:v>-150724490.89087057</x:v>
      </x:c>
      <x:c r="L125" s="424"/>
      <x:c r="M125" s="424">
        <x:f>SUM(M122:M124)</x:f>
        <x:v>-61393778.96860119</x:v>
      </x:c>
      <x:c r="N125" s="421"/>
      <x:c r="O125" s="424">
        <x:f>SUM(O122:O124)</x:f>
        <x:v>1912195.0201697035</x:v>
      </x:c>
      <x:c r="P125" s="421"/>
      <x:c r="Q125" s="424">
        <x:f>SUM(Q122:Q124)</x:f>
        <x:v>-59481583.948431484</x:v>
      </x:c>
    </x:row>
    <x:row r="129" spans="1:17" ht="15.75" customHeight="1">
      <x:c r="C129" s="1834" t="s">
        <x:v>1269</x:v>
      </x:c>
      <x:c r="D129" s="1834"/>
      <x:c r="E129" s="1834"/>
      <x:c r="F129" s="1834"/>
      <x:c r="G129" s="1834"/>
      <x:c r="H129" s="1834"/>
      <x:c r="I129" s="1834"/>
      <x:c r="J129" s="1834"/>
      <x:c r="K129" s="1834"/>
      <x:c r="L129" s="1834"/>
      <x:c r="M129" s="1834"/>
      <x:c r="N129" s="1834"/>
      <x:c r="O129" s="1834"/>
      <x:c r="P129" s="1834"/>
      <x:c r="Q129" s="1834"/>
    </x:row>
    <x:row r="131" spans="1:17" ht="15.75" customHeight="1">
      <x:c r="C131" s="1847" t="s">
        <x:v>1419</x:v>
      </x:c>
      <x:c r="D131" s="1848"/>
      <x:c r="E131" s="1848"/>
      <x:c r="F131" s="1848"/>
      <x:c r="G131" s="1848"/>
      <x:c r="H131" s="1848"/>
      <x:c r="I131" s="1848"/>
      <x:c r="J131" s="1848"/>
      <x:c r="K131" s="1848"/>
      <x:c r="L131" s="1848"/>
      <x:c r="M131" s="1848"/>
      <x:c r="N131" s="1848"/>
      <x:c r="O131" s="1848"/>
      <x:c r="P131" s="1848"/>
      <x:c r="Q131" s="1849"/>
    </x:row>
    <x:row r="133" spans="1:17">
      <x:c r="E133" s="304" t="s">
        <x:v>164</x:v>
      </x:c>
      <x:c r="F133" s="304"/>
      <x:c r="G133" s="304" t="s">
        <x:v>165</x:v>
      </x:c>
      <x:c r="H133" s="304"/>
      <x:c r="I133" s="304" t="s">
        <x:v>1053</x:v>
      </x:c>
      <x:c r="J133" s="304"/>
      <x:c r="K133" s="304" t="s">
        <x:v>1191</x:v>
      </x:c>
      <x:c r="L133" s="304"/>
      <x:c r="M133" s="304" t="s">
        <x:v>1281</x:v>
      </x:c>
      <x:c r="N133" s="304"/>
      <x:c r="O133" s="304" t="s">
        <x:v>1193</x:v>
      </x:c>
      <x:c r="P133" s="304"/>
      <x:c r="Q133" s="304" t="s">
        <x:v>1194</x:v>
      </x:c>
    </x:row>
    <x:row r="134" spans="1:17" ht="15" customHeight="1">
      <x:c r="C134" s="1835" t="s">
        <x:v>1201</x:v>
      </x:c>
      <x:c r="D134" s="509"/>
      <x:c r="E134" s="1841" t="s">
        <x:v>1263</x:v>
      </x:c>
      <x:c r="G134" s="1843" t="s">
        <x:v>255</x:v>
      </x:c>
      <x:c r="I134" s="1843" t="s">
        <x:v>1282</x:v>
      </x:c>
      <x:c r="K134" s="428"/>
      <x:c r="M134" s="1263" t="str">
        <x:f>M11</x:f>
        <x:v>December 31, 2022</x:v>
      </x:c>
      <x:c r="O134" s="1845" t="s">
        <x:v>1284</x:v>
      </x:c>
      <x:c r="Q134" s="1263" t="str">
        <x:f>Q11</x:f>
        <x:v>December 31, 2023</x:v>
      </x:c>
    </x:row>
    <x:row r="135" spans="1:17" ht="25.5">
      <x:c r="C135" s="1836"/>
      <x:c r="D135" s="509"/>
      <x:c r="E135" s="1842"/>
      <x:c r="F135" s="429"/>
      <x:c r="G135" s="1844"/>
      <x:c r="H135" s="429"/>
      <x:c r="I135" s="1844"/>
      <x:c r="J135" s="429"/>
      <x:c r="K135" s="430" t="s">
        <x:v>1285</x:v>
      </x:c>
      <x:c r="M135" s="1258" t="s">
        <x:v>1286</x:v>
      </x:c>
      <x:c r="O135" s="1846"/>
      <x:c r="Q135" s="1258" t="s">
        <x:v>1287</x:v>
      </x:c>
    </x:row>
    <x:row r="136" spans="1:17" ht="5.0999999999999996" customHeight="1"/>
    <x:row r="137" spans="1:17">
      <x:c r="A137" s="431"/>
      <x:c r="B137" s="431"/>
      <x:c r="C137" s="306">
        <x:f>C125+1</x:f>
        <x:v>56</x:v>
      </x:c>
      <x:c r="D137" s="431"/>
      <x:c r="E137" s="432" t="s">
        <x:v>1288</x:v>
      </x:c>
      <x:c r="F137" s="431"/>
      <x:c r="G137" s="433"/>
      <x:c r="H137" s="431"/>
      <x:c r="I137" s="433"/>
      <x:c r="J137" s="431"/>
      <x:c r="K137" s="434"/>
      <x:c r="M137" s="424"/>
      <x:c r="O137" s="435"/>
      <x:c r="Q137" s="431"/>
    </x:row>
    <x:row r="138" spans="1:17" ht="5.0999999999999996" customHeight="1">
      <x:c r="C138" s="306"/>
    </x:row>
    <x:row r="139" spans="1:17">
      <x:c r="C139" s="306">
        <x:f>C137+1</x:f>
        <x:v>57</x:v>
      </x:c>
      <x:c r="E139" s="419" t="s">
        <x:v>1266</x:v>
      </x:c>
      <x:c r="G139" s="436"/>
      <x:c r="I139" s="433" t="s">
        <x:v>1289</x:v>
      </x:c>
      <x:c r="K139" s="422">
        <x:v>0</x:v>
      </x:c>
      <x:c r="L139" s="421"/>
      <x:c r="M139" s="422">
        <x:v>0</x:v>
      </x:c>
      <x:c r="N139" s="421"/>
      <x:c r="O139" s="422">
        <x:f>-K139/4</x:f>
        <x:v>0</x:v>
      </x:c>
      <x:c r="P139" s="421"/>
      <x:c r="Q139" s="422">
        <x:f>M139+O139</x:f>
        <x:v>0</x:v>
      </x:c>
    </x:row>
    <x:row r="140" spans="1:17">
      <x:c r="C140" s="306">
        <x:f>C139+1</x:f>
        <x:v>58</x:v>
      </x:c>
      <x:c r="E140" s="419" t="s">
        <x:v>1290</x:v>
      </x:c>
      <x:c r="G140" s="436"/>
      <x:c r="I140" s="433" t="s">
        <x:v>1289</x:v>
      </x:c>
      <x:c r="K140" s="437">
        <x:v>0</x:v>
      </x:c>
      <x:c r="L140" s="520"/>
      <x:c r="M140" s="437">
        <x:v>0</x:v>
      </x:c>
      <x:c r="N140" s="520"/>
      <x:c r="O140" s="437">
        <x:f>-K140/4</x:f>
        <x:v>0</x:v>
      </x:c>
      <x:c r="P140" s="520"/>
      <x:c r="Q140" s="437">
        <x:f>M140+O140</x:f>
        <x:v>0</x:v>
      </x:c>
    </x:row>
    <x:row r="141" spans="1:17">
      <x:c r="C141" s="306">
        <x:f>C140+1</x:f>
        <x:v>59</x:v>
      </x:c>
      <x:c r="E141" s="419" t="s">
        <x:v>1267</x:v>
      </x:c>
      <x:c r="G141" s="436"/>
      <x:c r="I141" s="433" t="s">
        <x:v>1289</x:v>
      </x:c>
      <x:c r="K141" s="437">
        <x:v>0</x:v>
      </x:c>
      <x:c r="L141" s="520"/>
      <x:c r="M141" s="437">
        <x:v>0</x:v>
      </x:c>
      <x:c r="N141" s="520"/>
      <x:c r="O141" s="437">
        <x:f>-K141/4</x:f>
        <x:v>0</x:v>
      </x:c>
      <x:c r="P141" s="520"/>
      <x:c r="Q141" s="437">
        <x:f>M141+O141</x:f>
        <x:v>0</x:v>
      </x:c>
    </x:row>
    <x:row r="142" spans="1:17">
      <x:c r="C142" s="306">
        <x:f>C141+1</x:f>
        <x:v>60</x:v>
      </x:c>
      <x:c r="E142" s="419" t="s">
        <x:v>1268</x:v>
      </x:c>
      <x:c r="G142" s="436"/>
      <x:c r="I142" s="433" t="s">
        <x:v>1289</x:v>
      </x:c>
      <x:c r="K142" s="437">
        <x:v>0</x:v>
      </x:c>
      <x:c r="L142" s="520"/>
      <x:c r="M142" s="437">
        <x:v>0</x:v>
      </x:c>
      <x:c r="N142" s="520"/>
      <x:c r="O142" s="437">
        <x:f>-K142/4</x:f>
        <x:v>0</x:v>
      </x:c>
      <x:c r="P142" s="520"/>
      <x:c r="Q142" s="437">
        <x:f>M142+O142</x:f>
        <x:v>0</x:v>
      </x:c>
    </x:row>
    <x:row r="143" spans="1:17" ht="5.0999999999999996" customHeight="1">
      <x:c r="K143" s="438"/>
      <x:c r="M143" s="438"/>
      <x:c r="O143" s="438"/>
      <x:c r="Q143" s="438"/>
    </x:row>
    <x:row r="144" spans="1:17">
      <x:c r="C144" s="306">
        <x:f>C142+1</x:f>
        <x:v>61</x:v>
      </x:c>
      <x:c r="E144" s="303" t="s">
        <x:v>1291</x:v>
      </x:c>
      <x:c r="K144" s="424">
        <x:f>SUM(K138:K143)</x:f>
        <x:v>0</x:v>
      </x:c>
      <x:c r="L144" s="424"/>
      <x:c r="M144" s="424">
        <x:f>SUM(M138:M143)</x:f>
        <x:v>0</x:v>
      </x:c>
      <x:c r="N144" s="421"/>
      <x:c r="O144" s="424">
        <x:f>SUM(O138:O143)</x:f>
        <x:v>0</x:v>
      </x:c>
      <x:c r="P144" s="424"/>
      <x:c r="Q144" s="424">
        <x:f>SUM(Q138:Q143)</x:f>
        <x:v>0</x:v>
      </x:c>
    </x:row>
    <x:row r="146" spans="1:17">
      <x:c r="A146" s="431"/>
      <x:c r="B146" s="431"/>
      <x:c r="C146" s="306">
        <x:f>C144+1</x:f>
        <x:v>62</x:v>
      </x:c>
      <x:c r="D146" s="431"/>
      <x:c r="E146" s="432" t="s">
        <x:v>1292</x:v>
      </x:c>
      <x:c r="F146" s="431"/>
      <x:c r="G146" s="433"/>
      <x:c r="H146" s="431"/>
      <x:c r="I146" s="433"/>
      <x:c r="J146" s="431"/>
      <x:c r="K146" s="434"/>
      <x:c r="M146" s="424"/>
      <x:c r="O146" s="435"/>
      <x:c r="Q146" s="431"/>
    </x:row>
    <x:row r="147" spans="1:17" ht="5.0999999999999996" customHeight="1"/>
    <x:row r="148" spans="1:17">
      <x:c r="C148" s="306">
        <x:f>C146+1</x:f>
        <x:v>63</x:v>
      </x:c>
      <x:c r="E148" s="419" t="s">
        <x:v>1266</x:v>
      </x:c>
      <x:c r="G148" s="436"/>
      <x:c r="I148" s="433" t="s">
        <x:v>1293</x:v>
      </x:c>
      <x:c r="K148" s="422">
        <x:v>0</x:v>
      </x:c>
      <x:c r="L148" s="421"/>
      <x:c r="M148" s="422">
        <x:v>0</x:v>
      </x:c>
      <x:c r="N148" s="421"/>
      <x:c r="O148" s="422">
        <x:v>0</x:v>
      </x:c>
      <x:c r="P148" s="421"/>
      <x:c r="Q148" s="422">
        <x:f>M148+O148</x:f>
        <x:v>0</x:v>
      </x:c>
    </x:row>
    <x:row r="149" spans="1:17">
      <x:c r="C149" s="306">
        <x:f>C148+1</x:f>
        <x:v>64</x:v>
      </x:c>
      <x:c r="E149" s="419" t="s">
        <x:v>1290</x:v>
      </x:c>
      <x:c r="G149" s="436"/>
      <x:c r="I149" s="433" t="s">
        <x:v>1293</x:v>
      </x:c>
      <x:c r="K149" s="437">
        <x:v>0</x:v>
      </x:c>
      <x:c r="L149" s="520"/>
      <x:c r="M149" s="437">
        <x:v>0</x:v>
      </x:c>
      <x:c r="N149" s="520"/>
      <x:c r="O149" s="437">
        <x:v>0</x:v>
      </x:c>
      <x:c r="P149" s="520"/>
      <x:c r="Q149" s="437">
        <x:f>M149+O149</x:f>
        <x:v>0</x:v>
      </x:c>
    </x:row>
    <x:row r="150" spans="1:17">
      <x:c r="C150" s="306">
        <x:f>C149+1</x:f>
        <x:v>65</x:v>
      </x:c>
      <x:c r="E150" s="419" t="s">
        <x:v>1267</x:v>
      </x:c>
      <x:c r="G150" s="436"/>
      <x:c r="I150" s="433" t="s">
        <x:v>1293</x:v>
      </x:c>
      <x:c r="K150" s="437">
        <x:v>0</x:v>
      </x:c>
      <x:c r="L150" s="520"/>
      <x:c r="M150" s="437">
        <x:v>0</x:v>
      </x:c>
      <x:c r="N150" s="520"/>
      <x:c r="O150" s="437">
        <x:f>-K150/5</x:f>
        <x:v>0</x:v>
      </x:c>
      <x:c r="P150" s="520"/>
      <x:c r="Q150" s="437">
        <x:f>M150+O150</x:f>
        <x:v>0</x:v>
      </x:c>
    </x:row>
    <x:row r="151" spans="1:17">
      <x:c r="C151" s="306">
        <x:f>C150+1</x:f>
        <x:v>66</x:v>
      </x:c>
      <x:c r="E151" s="419" t="s">
        <x:v>1268</x:v>
      </x:c>
      <x:c r="G151" s="436"/>
      <x:c r="I151" s="433" t="s">
        <x:v>1293</x:v>
      </x:c>
      <x:c r="K151" s="437">
        <x:v>0</x:v>
      </x:c>
      <x:c r="L151" s="520"/>
      <x:c r="M151" s="437">
        <x:v>0</x:v>
      </x:c>
      <x:c r="N151" s="520"/>
      <x:c r="O151" s="437">
        <x:v>0</x:v>
      </x:c>
      <x:c r="P151" s="520"/>
      <x:c r="Q151" s="437">
        <x:f>M151+O151</x:f>
        <x:v>0</x:v>
      </x:c>
    </x:row>
    <x:row r="152" spans="1:17" ht="5.0999999999999996" customHeight="1">
      <x:c r="K152" s="438"/>
      <x:c r="M152" s="438"/>
      <x:c r="O152" s="438"/>
      <x:c r="Q152" s="438"/>
    </x:row>
    <x:row r="153" spans="1:17">
      <x:c r="C153" s="306">
        <x:f>C151+1</x:f>
        <x:v>67</x:v>
      </x:c>
      <x:c r="E153" s="303" t="s">
        <x:v>1291</x:v>
      </x:c>
      <x:c r="K153" s="424">
        <x:f>SUM(K147:K152)</x:f>
        <x:v>0</x:v>
      </x:c>
      <x:c r="L153" s="421"/>
      <x:c r="M153" s="424">
        <x:f>SUM(M147:M152)</x:f>
        <x:v>0</x:v>
      </x:c>
      <x:c r="N153" s="424"/>
      <x:c r="O153" s="424">
        <x:f>SUM(O147:O152)</x:f>
        <x:v>0</x:v>
      </x:c>
      <x:c r="P153" s="424"/>
      <x:c r="Q153" s="424">
        <x:f>SUM(Q147:Q152)</x:f>
        <x:v>0</x:v>
      </x:c>
    </x:row>
    <x:row r="155" spans="1:17">
      <x:c r="A155" s="431"/>
      <x:c r="B155" s="431"/>
      <x:c r="C155" s="306">
        <x:f>C153+1</x:f>
        <x:v>68</x:v>
      </x:c>
      <x:c r="D155" s="431"/>
      <x:c r="E155" s="432" t="s">
        <x:v>1294</x:v>
      </x:c>
      <x:c r="F155" s="431"/>
      <x:c r="G155" s="433"/>
      <x:c r="H155" s="431"/>
      <x:c r="I155" s="433"/>
      <x:c r="J155" s="431"/>
      <x:c r="K155" s="434"/>
      <x:c r="M155" s="424"/>
      <x:c r="O155" s="435"/>
      <x:c r="Q155" s="431"/>
    </x:row>
    <x:row r="156" spans="1:17" ht="5.0999999999999996" customHeight="1"/>
    <x:row r="157" spans="1:17">
      <x:c r="C157" s="306">
        <x:f>C155+1</x:f>
        <x:v>69</x:v>
      </x:c>
      <x:c r="E157" s="419" t="s">
        <x:v>1266</x:v>
      </x:c>
      <x:c r="G157" s="436"/>
      <x:c r="I157" s="433" t="s">
        <x:v>1306</x:v>
      </x:c>
      <x:c r="K157" s="422">
        <x:v>0</x:v>
      </x:c>
      <x:c r="L157" s="421"/>
      <x:c r="M157" s="422">
        <x:v>0</x:v>
      </x:c>
      <x:c r="N157" s="421"/>
      <x:c r="O157" s="422">
        <x:v>0</x:v>
      </x:c>
      <x:c r="P157" s="421"/>
      <x:c r="Q157" s="422">
        <x:f>M157+O157</x:f>
        <x:v>0</x:v>
      </x:c>
    </x:row>
    <x:row r="158" spans="1:17">
      <x:c r="C158" s="306">
        <x:f>C157+1</x:f>
        <x:v>70</x:v>
      </x:c>
      <x:c r="E158" s="419" t="s">
        <x:v>1290</x:v>
      </x:c>
      <x:c r="G158" s="436"/>
      <x:c r="I158" s="433" t="s">
        <x:v>1306</x:v>
      </x:c>
      <x:c r="K158" s="437">
        <x:v>0</x:v>
      </x:c>
      <x:c r="L158" s="520"/>
      <x:c r="M158" s="437">
        <x:v>0</x:v>
      </x:c>
      <x:c r="N158" s="520"/>
      <x:c r="O158" s="437">
        <x:v>0</x:v>
      </x:c>
      <x:c r="P158" s="520"/>
      <x:c r="Q158" s="437">
        <x:f>M158+O158</x:f>
        <x:v>0</x:v>
      </x:c>
    </x:row>
    <x:row r="159" spans="1:17">
      <x:c r="C159" s="306">
        <x:f>C158+1</x:f>
        <x:v>71</x:v>
      </x:c>
      <x:c r="E159" s="419" t="s">
        <x:v>1267</x:v>
      </x:c>
      <x:c r="G159" s="436"/>
      <x:c r="I159" s="433" t="s">
        <x:v>1306</x:v>
      </x:c>
      <x:c r="K159" s="437">
        <x:v>0</x:v>
      </x:c>
      <x:c r="L159" s="520"/>
      <x:c r="M159" s="437">
        <x:v>0</x:v>
      </x:c>
      <x:c r="N159" s="520"/>
      <x:c r="O159" s="437">
        <x:v>0</x:v>
      </x:c>
      <x:c r="P159" s="520"/>
      <x:c r="Q159" s="437">
        <x:f>M159+O159</x:f>
        <x:v>0</x:v>
      </x:c>
    </x:row>
    <x:row r="160" spans="1:17">
      <x:c r="C160" s="306">
        <x:f>C159+1</x:f>
        <x:v>72</x:v>
      </x:c>
      <x:c r="E160" s="419" t="s">
        <x:v>1268</x:v>
      </x:c>
      <x:c r="G160" s="436"/>
      <x:c r="I160" s="433" t="s">
        <x:v>1306</x:v>
      </x:c>
      <x:c r="K160" s="437">
        <x:v>0</x:v>
      </x:c>
      <x:c r="L160" s="520"/>
      <x:c r="M160" s="437">
        <x:v>0</x:v>
      </x:c>
      <x:c r="N160" s="520"/>
      <x:c r="O160" s="437">
        <x:v>0</x:v>
      </x:c>
      <x:c r="P160" s="520"/>
      <x:c r="Q160" s="437">
        <x:f>M160+O160</x:f>
        <x:v>0</x:v>
      </x:c>
    </x:row>
    <x:row r="161" spans="1:19" ht="5.0999999999999996" customHeight="1">
      <x:c r="K161" s="438"/>
      <x:c r="M161" s="438"/>
      <x:c r="O161" s="438"/>
      <x:c r="Q161" s="438"/>
    </x:row>
    <x:row r="162" spans="1:19">
      <x:c r="C162" s="306">
        <x:f>C160+1</x:f>
        <x:v>73</x:v>
      </x:c>
      <x:c r="E162" s="303" t="s">
        <x:v>1291</x:v>
      </x:c>
      <x:c r="K162" s="424">
        <x:f>SUM(K156:K161)</x:f>
        <x:v>0</x:v>
      </x:c>
      <x:c r="L162" s="421"/>
      <x:c r="M162" s="424">
        <x:f>SUM(M156:M161)</x:f>
        <x:v>0</x:v>
      </x:c>
      <x:c r="N162" s="421"/>
      <x:c r="O162" s="424">
        <x:f>SUM(O156:O161)</x:f>
        <x:v>0</x:v>
      </x:c>
      <x:c r="P162" s="424"/>
      <x:c r="Q162" s="424">
        <x:f>SUM(Q156:Q161)</x:f>
        <x:v>0</x:v>
      </x:c>
    </x:row>
    <x:row r="164" spans="1:19" ht="13.5" thickBot="1">
      <x:c r="C164" s="306">
        <x:f>C162+1</x:f>
        <x:v>74</x:v>
      </x:c>
      <x:c r="E164" s="303" t="s">
        <x:v>1296</x:v>
      </x:c>
      <x:c r="K164" s="439">
        <x:f>K144+K153+K162</x:f>
        <x:v>0</x:v>
      </x:c>
      <x:c r="L164" s="424"/>
      <x:c r="M164" s="439">
        <x:f>M144+M153+M162</x:f>
        <x:v>0</x:v>
      </x:c>
      <x:c r="N164" s="424"/>
      <x:c r="O164" s="439">
        <x:f>O144+O153+O162</x:f>
        <x:v>0</x:v>
      </x:c>
      <x:c r="P164" s="424"/>
      <x:c r="Q164" s="439">
        <x:f>Q144+Q153+Q162</x:f>
        <x:v>0</x:v>
      </x:c>
    </x:row>
    <x:row r="166" spans="1:19">
      <x:c r="C166" s="306"/>
      <x:c r="E166" s="303"/>
      <x:c r="L166" s="424"/>
      <x:c r="N166" s="424"/>
      <x:c r="P166" s="424"/>
      <x:c r="S166" s="440"/>
    </x:row>
    <x:row r="167" spans="1:19" ht="15.75" customHeight="1">
      <x:c r="C167" s="1847" t="s">
        <x:v>1307</x:v>
      </x:c>
      <x:c r="D167" s="1848"/>
      <x:c r="E167" s="1848"/>
      <x:c r="F167" s="1848"/>
      <x:c r="G167" s="1848"/>
      <x:c r="H167" s="1848"/>
      <x:c r="I167" s="1848"/>
      <x:c r="J167" s="1848"/>
      <x:c r="K167" s="1848"/>
      <x:c r="L167" s="1848"/>
      <x:c r="M167" s="1848"/>
      <x:c r="N167" s="1848"/>
      <x:c r="O167" s="1848"/>
      <x:c r="P167" s="1848"/>
      <x:c r="Q167" s="1849"/>
    </x:row>
    <x:row r="169" spans="1:19">
      <x:c r="E169" s="304" t="s">
        <x:v>164</x:v>
      </x:c>
      <x:c r="F169" s="304"/>
      <x:c r="G169" s="304" t="s">
        <x:v>165</x:v>
      </x:c>
      <x:c r="H169" s="304"/>
      <x:c r="I169" s="304" t="s">
        <x:v>1053</x:v>
      </x:c>
      <x:c r="J169" s="304"/>
      <x:c r="K169" s="304" t="s">
        <x:v>1191</x:v>
      </x:c>
      <x:c r="L169" s="304"/>
      <x:c r="M169" s="304" t="s">
        <x:v>1281</x:v>
      </x:c>
      <x:c r="N169" s="304"/>
      <x:c r="O169" s="304" t="s">
        <x:v>1193</x:v>
      </x:c>
      <x:c r="P169" s="304"/>
      <x:c r="Q169" s="304" t="s">
        <x:v>1194</x:v>
      </x:c>
    </x:row>
    <x:row r="170" spans="1:19" ht="15" customHeight="1">
      <x:c r="C170" s="1835" t="s">
        <x:v>1201</x:v>
      </x:c>
      <x:c r="D170" s="509"/>
      <x:c r="E170" s="1841" t="s">
        <x:v>1263</x:v>
      </x:c>
      <x:c r="G170" s="1843" t="s">
        <x:v>255</x:v>
      </x:c>
      <x:c r="I170" s="1843" t="s">
        <x:v>1282</x:v>
      </x:c>
      <x:c r="K170" s="428"/>
      <x:c r="M170" s="1263" t="str">
        <x:f>M11</x:f>
        <x:v>December 31, 2022</x:v>
      </x:c>
      <x:c r="O170" s="1845" t="s">
        <x:v>1284</x:v>
      </x:c>
      <x:c r="Q170" s="1263" t="str">
        <x:f>Q11</x:f>
        <x:v>December 31, 2023</x:v>
      </x:c>
    </x:row>
    <x:row r="171" spans="1:19" ht="25.5">
      <x:c r="C171" s="1836"/>
      <x:c r="D171" s="509"/>
      <x:c r="E171" s="1842"/>
      <x:c r="F171" s="429"/>
      <x:c r="G171" s="1844"/>
      <x:c r="H171" s="429"/>
      <x:c r="I171" s="1844"/>
      <x:c r="J171" s="429"/>
      <x:c r="K171" s="430" t="s">
        <x:v>1285</x:v>
      </x:c>
      <x:c r="M171" s="1258" t="s">
        <x:v>1286</x:v>
      </x:c>
      <x:c r="O171" s="1846"/>
      <x:c r="Q171" s="1258" t="s">
        <x:v>1287</x:v>
      </x:c>
    </x:row>
    <x:row r="172" spans="1:19" ht="5.0999999999999996" customHeight="1"/>
    <x:row r="173" spans="1:19">
      <x:c r="A173" s="431"/>
      <x:c r="B173" s="431"/>
      <x:c r="C173" s="306">
        <x:f>C164+1</x:f>
        <x:v>75</x:v>
      </x:c>
      <x:c r="D173" s="431"/>
      <x:c r="E173" s="432" t="s">
        <x:v>1288</x:v>
      </x:c>
      <x:c r="F173" s="431"/>
      <x:c r="G173" s="433"/>
      <x:c r="H173" s="431"/>
      <x:c r="I173" s="433"/>
      <x:c r="J173" s="431"/>
      <x:c r="K173" s="434"/>
      <x:c r="M173" s="424"/>
      <x:c r="O173" s="435"/>
      <x:c r="Q173" s="431"/>
    </x:row>
    <x:row r="174" spans="1:19" ht="5.0999999999999996" customHeight="1"/>
    <x:row r="175" spans="1:19">
      <x:c r="C175" s="306">
        <x:f>C173+1</x:f>
        <x:v>76</x:v>
      </x:c>
      <x:c r="E175" s="419" t="s">
        <x:v>1266</x:v>
      </x:c>
      <x:c r="G175" s="436"/>
      <x:c r="I175" s="433"/>
      <x:c r="K175" s="422">
        <x:f>K139</x:f>
        <x:v>0</x:v>
      </x:c>
      <x:c r="L175" s="421"/>
      <x:c r="M175" s="422">
        <x:f>M139</x:f>
        <x:v>0</x:v>
      </x:c>
      <x:c r="N175" s="421"/>
      <x:c r="O175" s="422">
        <x:f>O139</x:f>
        <x:v>0</x:v>
      </x:c>
      <x:c r="P175" s="421"/>
      <x:c r="Q175" s="422">
        <x:f>M175+O175</x:f>
        <x:v>0</x:v>
      </x:c>
      <x:c r="S175" s="335"/>
    </x:row>
    <x:row r="176" spans="1:19">
      <x:c r="C176" s="306">
        <x:f>C175+1</x:f>
        <x:v>77</x:v>
      </x:c>
      <x:c r="E176" s="419" t="s">
        <x:v>1290</x:v>
      </x:c>
      <x:c r="G176" s="436"/>
      <x:c r="I176" s="433"/>
      <x:c r="K176" s="437">
        <x:f t="shared" ref="K176:M178" si="0">K140</x:f>
        <x:v>0</x:v>
      </x:c>
      <x:c r="M176" s="437">
        <x:f t="shared" si="0"/>
        <x:v>0</x:v>
      </x:c>
      <x:c r="O176" s="437">
        <x:f t="shared" ref="O176:O178" si="1">O140</x:f>
        <x:v>0</x:v>
      </x:c>
      <x:c r="Q176" s="423">
        <x:f>M176+O176</x:f>
        <x:v>0</x:v>
      </x:c>
    </x:row>
    <x:row r="177" spans="1:19">
      <x:c r="C177" s="306">
        <x:f>C176+1</x:f>
        <x:v>78</x:v>
      </x:c>
      <x:c r="E177" s="419" t="s">
        <x:v>1267</x:v>
      </x:c>
      <x:c r="G177" s="436"/>
      <x:c r="I177" s="433"/>
      <x:c r="K177" s="437">
        <x:f t="shared" si="0"/>
        <x:v>0</x:v>
      </x:c>
      <x:c r="M177" s="437">
        <x:f t="shared" si="0"/>
        <x:v>0</x:v>
      </x:c>
      <x:c r="O177" s="437">
        <x:f t="shared" si="1"/>
        <x:v>0</x:v>
      </x:c>
      <x:c r="Q177" s="423">
        <x:f>M177+O177</x:f>
        <x:v>0</x:v>
      </x:c>
    </x:row>
    <x:row r="178" spans="1:19">
      <x:c r="C178" s="306">
        <x:f>C177+1</x:f>
        <x:v>79</x:v>
      </x:c>
      <x:c r="E178" s="419" t="s">
        <x:v>1268</x:v>
      </x:c>
      <x:c r="G178" s="436"/>
      <x:c r="I178" s="433"/>
      <x:c r="K178" s="437">
        <x:f t="shared" si="0"/>
        <x:v>0</x:v>
      </x:c>
      <x:c r="M178" s="437">
        <x:f t="shared" si="0"/>
        <x:v>0</x:v>
      </x:c>
      <x:c r="O178" s="437">
        <x:f t="shared" si="1"/>
        <x:v>0</x:v>
      </x:c>
      <x:c r="Q178" s="423">
        <x:f>M178+O178</x:f>
        <x:v>0</x:v>
      </x:c>
      <x:c r="S178" s="335"/>
    </x:row>
    <x:row r="179" spans="1:19" ht="5.0999999999999996" customHeight="1">
      <x:c r="K179" s="438"/>
      <x:c r="M179" s="438"/>
      <x:c r="O179" s="438"/>
      <x:c r="Q179" s="438"/>
    </x:row>
    <x:row r="180" spans="1:19">
      <x:c r="C180" s="306">
        <x:f>C178+1</x:f>
        <x:v>80</x:v>
      </x:c>
      <x:c r="E180" s="303" t="s">
        <x:v>1291</x:v>
      </x:c>
      <x:c r="K180" s="424">
        <x:f>SUM(K174:K179)</x:f>
        <x:v>0</x:v>
      </x:c>
      <x:c r="L180" s="424"/>
      <x:c r="M180" s="424">
        <x:f>SUM(M174:M179)</x:f>
        <x:v>0</x:v>
      </x:c>
      <x:c r="N180" s="421"/>
      <x:c r="O180" s="424">
        <x:f>SUM(O174:O179)</x:f>
        <x:v>0</x:v>
      </x:c>
      <x:c r="P180" s="424"/>
      <x:c r="Q180" s="424">
        <x:f>SUM(Q174:Q179)</x:f>
        <x:v>0</x:v>
      </x:c>
    </x:row>
    <x:row r="181" spans="1:19">
      <x:c r="C181" s="306"/>
    </x:row>
    <x:row r="182" spans="1:19">
      <x:c r="A182" s="431"/>
      <x:c r="B182" s="431"/>
      <x:c r="C182" s="306">
        <x:f>C180+1</x:f>
        <x:v>81</x:v>
      </x:c>
      <x:c r="D182" s="431"/>
      <x:c r="E182" s="432" t="s">
        <x:v>1292</x:v>
      </x:c>
      <x:c r="F182" s="431"/>
      <x:c r="G182" s="433"/>
      <x:c r="H182" s="431"/>
      <x:c r="I182" s="433"/>
      <x:c r="J182" s="431"/>
      <x:c r="K182" s="434"/>
      <x:c r="M182" s="424"/>
      <x:c r="O182" s="435"/>
      <x:c r="Q182" s="431"/>
    </x:row>
    <x:row r="183" spans="1:19" ht="5.0999999999999996" customHeight="1"/>
    <x:row r="184" spans="1:19">
      <x:c r="C184" s="306">
        <x:f>C182+1</x:f>
        <x:v>82</x:v>
      </x:c>
      <x:c r="E184" s="419" t="s">
        <x:v>1266</x:v>
      </x:c>
      <x:c r="G184" s="436"/>
      <x:c r="I184" s="433"/>
      <x:c r="K184" s="422">
        <x:f>K148</x:f>
        <x:v>0</x:v>
      </x:c>
      <x:c r="L184" s="421"/>
      <x:c r="M184" s="422">
        <x:f>M148</x:f>
        <x:v>0</x:v>
      </x:c>
      <x:c r="N184" s="421"/>
      <x:c r="O184" s="422">
        <x:f>O148</x:f>
        <x:v>0</x:v>
      </x:c>
      <x:c r="P184" s="421"/>
      <x:c r="Q184" s="422">
        <x:f>M184+O184</x:f>
        <x:v>0</x:v>
      </x:c>
    </x:row>
    <x:row r="185" spans="1:19">
      <x:c r="C185" s="306">
        <x:f>C184+1</x:f>
        <x:v>83</x:v>
      </x:c>
      <x:c r="E185" s="419" t="s">
        <x:v>1290</x:v>
      </x:c>
      <x:c r="G185" s="436"/>
      <x:c r="I185" s="433"/>
      <x:c r="K185" s="437">
        <x:f>K149</x:f>
        <x:v>0</x:v>
      </x:c>
      <x:c r="M185" s="437">
        <x:f t="shared" ref="M185:M187" si="2">M149</x:f>
        <x:v>0</x:v>
      </x:c>
      <x:c r="O185" s="437">
        <x:f t="shared" ref="O185:O187" si="3">O149</x:f>
        <x:v>0</x:v>
      </x:c>
      <x:c r="Q185" s="423">
        <x:f>M185+O185</x:f>
        <x:v>0</x:v>
      </x:c>
    </x:row>
    <x:row r="186" spans="1:19">
      <x:c r="C186" s="306">
        <x:f>C185+1</x:f>
        <x:v>84</x:v>
      </x:c>
      <x:c r="E186" s="419" t="s">
        <x:v>1267</x:v>
      </x:c>
      <x:c r="G186" s="436"/>
      <x:c r="I186" s="433"/>
      <x:c r="K186" s="437">
        <x:f t="shared" ref="K186:K187" si="4">K150</x:f>
        <x:v>0</x:v>
      </x:c>
      <x:c r="M186" s="437">
        <x:f t="shared" si="2"/>
        <x:v>0</x:v>
      </x:c>
      <x:c r="O186" s="437">
        <x:f t="shared" si="3"/>
        <x:v>0</x:v>
      </x:c>
      <x:c r="Q186" s="423">
        <x:f>M186+O186</x:f>
        <x:v>0</x:v>
      </x:c>
      <x:c r="S186" s="335"/>
    </x:row>
    <x:row r="187" spans="1:19">
      <x:c r="C187" s="306">
        <x:f>C186+1</x:f>
        <x:v>85</x:v>
      </x:c>
      <x:c r="E187" s="419" t="s">
        <x:v>1268</x:v>
      </x:c>
      <x:c r="G187" s="436"/>
      <x:c r="I187" s="433"/>
      <x:c r="K187" s="437">
        <x:f t="shared" si="4"/>
        <x:v>0</x:v>
      </x:c>
      <x:c r="M187" s="437">
        <x:f t="shared" si="2"/>
        <x:v>0</x:v>
      </x:c>
      <x:c r="O187" s="437">
        <x:f t="shared" si="3"/>
        <x:v>0</x:v>
      </x:c>
      <x:c r="Q187" s="423">
        <x:f>M187+O187</x:f>
        <x:v>0</x:v>
      </x:c>
    </x:row>
    <x:row r="188" spans="1:19" ht="5.0999999999999996" customHeight="1">
      <x:c r="K188" s="438"/>
      <x:c r="M188" s="438"/>
      <x:c r="O188" s="438"/>
      <x:c r="Q188" s="438"/>
    </x:row>
    <x:row r="189" spans="1:19">
      <x:c r="C189" s="306">
        <x:f>C187+1</x:f>
        <x:v>86</x:v>
      </x:c>
      <x:c r="E189" s="303" t="s">
        <x:v>1291</x:v>
      </x:c>
      <x:c r="K189" s="424">
        <x:f>SUM(K183:K188)</x:f>
        <x:v>0</x:v>
      </x:c>
      <x:c r="L189" s="421"/>
      <x:c r="M189" s="424">
        <x:f>SUM(M183:M188)</x:f>
        <x:v>0</x:v>
      </x:c>
      <x:c r="N189" s="424"/>
      <x:c r="O189" s="424">
        <x:f>SUM(O183:O188)</x:f>
        <x:v>0</x:v>
      </x:c>
      <x:c r="P189" s="424"/>
      <x:c r="Q189" s="424">
        <x:f>SUM(Q183:Q188)</x:f>
        <x:v>0</x:v>
      </x:c>
    </x:row>
    <x:row r="191" spans="1:19">
      <x:c r="A191" s="431"/>
      <x:c r="B191" s="431"/>
      <x:c r="C191" s="306">
        <x:f>C189+1</x:f>
        <x:v>87</x:v>
      </x:c>
      <x:c r="D191" s="431"/>
      <x:c r="E191" s="432" t="s">
        <x:v>1294</x:v>
      </x:c>
      <x:c r="F191" s="431"/>
      <x:c r="G191" s="433"/>
      <x:c r="H191" s="431"/>
      <x:c r="I191" s="433"/>
      <x:c r="J191" s="431"/>
      <x:c r="K191" s="434"/>
      <x:c r="M191" s="424"/>
      <x:c r="O191" s="435"/>
      <x:c r="Q191" s="431"/>
    </x:row>
    <x:row r="192" spans="1:19" ht="5.0999999999999996" customHeight="1"/>
    <x:row r="193" spans="3:19">
      <x:c r="C193" s="306">
        <x:f>C191+1</x:f>
        <x:v>88</x:v>
      </x:c>
      <x:c r="E193" s="419" t="s">
        <x:v>1266</x:v>
      </x:c>
      <x:c r="G193" s="436"/>
      <x:c r="I193" s="433"/>
      <x:c r="K193" s="422">
        <x:f>K157</x:f>
        <x:v>0</x:v>
      </x:c>
      <x:c r="L193" s="421"/>
      <x:c r="M193" s="422">
        <x:f>M157</x:f>
        <x:v>0</x:v>
      </x:c>
      <x:c r="N193" s="421"/>
      <x:c r="O193" s="422">
        <x:f>O157</x:f>
        <x:v>0</x:v>
      </x:c>
      <x:c r="P193" s="421"/>
      <x:c r="Q193" s="422">
        <x:f>M193+O193</x:f>
        <x:v>0</x:v>
      </x:c>
    </x:row>
    <x:row r="194" spans="3:19">
      <x:c r="C194" s="306">
        <x:f>C193+1</x:f>
        <x:v>89</x:v>
      </x:c>
      <x:c r="E194" s="419" t="s">
        <x:v>1290</x:v>
      </x:c>
      <x:c r="G194" s="436"/>
      <x:c r="I194" s="433"/>
      <x:c r="K194" s="437">
        <x:f>K158</x:f>
        <x:v>0</x:v>
      </x:c>
      <x:c r="M194" s="437">
        <x:f t="shared" ref="M194:M196" si="5">M158</x:f>
        <x:v>0</x:v>
      </x:c>
      <x:c r="O194" s="437">
        <x:f t="shared" ref="O194:O196" si="6">O158</x:f>
        <x:v>0</x:v>
      </x:c>
      <x:c r="Q194" s="423">
        <x:f>M194+O194</x:f>
        <x:v>0</x:v>
      </x:c>
    </x:row>
    <x:row r="195" spans="3:19">
      <x:c r="C195" s="306">
        <x:f>C194+1</x:f>
        <x:v>90</x:v>
      </x:c>
      <x:c r="E195" s="419" t="s">
        <x:v>1267</x:v>
      </x:c>
      <x:c r="G195" s="436"/>
      <x:c r="I195" s="433"/>
      <x:c r="K195" s="437">
        <x:f t="shared" ref="K195:K196" si="7">K159</x:f>
        <x:v>0</x:v>
      </x:c>
      <x:c r="M195" s="437">
        <x:f t="shared" si="5"/>
        <x:v>0</x:v>
      </x:c>
      <x:c r="O195" s="437">
        <x:f t="shared" si="6"/>
        <x:v>0</x:v>
      </x:c>
      <x:c r="Q195" s="423">
        <x:f>M195+O195</x:f>
        <x:v>0</x:v>
      </x:c>
    </x:row>
    <x:row r="196" spans="3:19">
      <x:c r="C196" s="306">
        <x:f>C195+1</x:f>
        <x:v>91</x:v>
      </x:c>
      <x:c r="E196" s="419" t="s">
        <x:v>1268</x:v>
      </x:c>
      <x:c r="G196" s="436"/>
      <x:c r="I196" s="433"/>
      <x:c r="K196" s="437">
        <x:f t="shared" si="7"/>
        <x:v>0</x:v>
      </x:c>
      <x:c r="M196" s="437">
        <x:f t="shared" si="5"/>
        <x:v>0</x:v>
      </x:c>
      <x:c r="O196" s="437">
        <x:f t="shared" si="6"/>
        <x:v>0</x:v>
      </x:c>
      <x:c r="Q196" s="423">
        <x:f>M196+O196</x:f>
        <x:v>0</x:v>
      </x:c>
    </x:row>
    <x:row r="197" spans="3:19" ht="5.0999999999999996" customHeight="1">
      <x:c r="K197" s="438"/>
      <x:c r="M197" s="438"/>
      <x:c r="O197" s="438"/>
      <x:c r="Q197" s="438"/>
    </x:row>
    <x:row r="198" spans="3:19">
      <x:c r="C198" s="306">
        <x:f>C196+1</x:f>
        <x:v>92</x:v>
      </x:c>
      <x:c r="E198" s="303" t="s">
        <x:v>1291</x:v>
      </x:c>
      <x:c r="K198" s="424">
        <x:f>SUM(K192:K197)</x:f>
        <x:v>0</x:v>
      </x:c>
      <x:c r="L198" s="421"/>
      <x:c r="M198" s="424">
        <x:f>SUM(M192:M197)</x:f>
        <x:v>0</x:v>
      </x:c>
      <x:c r="N198" s="421"/>
      <x:c r="O198" s="424">
        <x:f>SUM(O192:O197)</x:f>
        <x:v>0</x:v>
      </x:c>
      <x:c r="P198" s="424"/>
      <x:c r="Q198" s="424">
        <x:f>SUM(Q192:Q197)</x:f>
        <x:v>0</x:v>
      </x:c>
      <x:c r="S198" s="335"/>
    </x:row>
    <x:row r="200" spans="3:19" ht="13.5" thickBot="1">
      <x:c r="C200" s="306">
        <x:f>C198+1</x:f>
        <x:v>93</x:v>
      </x:c>
      <x:c r="E200" s="303" t="s">
        <x:v>1296</x:v>
      </x:c>
      <x:c r="K200" s="439">
        <x:f>K180+K189+K198</x:f>
        <x:v>0</x:v>
      </x:c>
      <x:c r="L200" s="424"/>
      <x:c r="M200" s="439">
        <x:f>M180+M189+M198</x:f>
        <x:v>0</x:v>
      </x:c>
      <x:c r="N200" s="424"/>
      <x:c r="O200" s="439">
        <x:f>O180+O189+O198</x:f>
        <x:v>0</x:v>
      </x:c>
      <x:c r="P200" s="424"/>
      <x:c r="Q200" s="439">
        <x:f>Q180+Q189+Q198</x:f>
        <x:v>0</x:v>
      </x:c>
      <x:c r="S200" s="440"/>
    </x:row>
    <x:row r="201" spans="3:19">
      <x:c r="C201" s="306"/>
      <x:c r="E201" s="303"/>
      <x:c r="K201" s="442"/>
      <x:c r="L201" s="424"/>
      <x:c r="M201" s="442"/>
      <x:c r="N201" s="424"/>
      <x:c r="O201" s="442"/>
      <x:c r="P201" s="424"/>
      <x:c r="Q201" s="442"/>
      <x:c r="S201" s="440"/>
    </x:row>
    <x:row r="202" spans="3:19">
      <x:c r="C202" s="306"/>
      <x:c r="E202" s="303"/>
      <x:c r="L202" s="424"/>
      <x:c r="N202" s="424"/>
      <x:c r="P202" s="424"/>
      <x:c r="S202" s="440"/>
    </x:row>
    <x:row r="203" spans="3:19" ht="15">
      <x:c r="E203" s="1847" t="s">
        <x:v>1307</x:v>
      </x:c>
      <x:c r="F203" s="1848"/>
      <x:c r="G203" s="1848"/>
      <x:c r="H203" s="1848"/>
      <x:c r="I203" s="1848"/>
      <x:c r="J203" s="1848"/>
      <x:c r="K203" s="1848"/>
      <x:c r="L203" s="1848"/>
      <x:c r="M203" s="1848"/>
      <x:c r="N203" s="1848"/>
      <x:c r="O203" s="1848"/>
      <x:c r="P203" s="1848"/>
      <x:c r="Q203" s="1849"/>
    </x:row>
    <x:row r="205" spans="3:19">
      <x:c r="E205" s="304" t="s">
        <x:v>164</x:v>
      </x:c>
      <x:c r="F205" s="304"/>
      <x:c r="G205" s="304" t="s">
        <x:v>165</x:v>
      </x:c>
      <x:c r="H205" s="304"/>
      <x:c r="I205" s="304" t="s">
        <x:v>1053</x:v>
      </x:c>
      <x:c r="J205" s="304"/>
      <x:c r="K205" s="304" t="s">
        <x:v>1191</x:v>
      </x:c>
      <x:c r="L205" s="304"/>
      <x:c r="M205" s="304" t="s">
        <x:v>1281</x:v>
      </x:c>
      <x:c r="N205" s="304"/>
      <x:c r="O205" s="304" t="s">
        <x:v>1193</x:v>
      </x:c>
      <x:c r="P205" s="304"/>
      <x:c r="Q205" s="304" t="s">
        <x:v>1194</x:v>
      </x:c>
    </x:row>
    <x:row r="206" spans="3:19" ht="15" customHeight="1">
      <x:c r="C206" s="1835" t="s">
        <x:v>1201</x:v>
      </x:c>
      <x:c r="D206" s="509"/>
      <x:c r="E206" s="1841" t="s">
        <x:v>1263</x:v>
      </x:c>
      <x:c r="G206" s="1843" t="s">
        <x:v>255</x:v>
      </x:c>
      <x:c r="I206" s="1843" t="s">
        <x:v>1282</x:v>
      </x:c>
      <x:c r="M206" s="1263" t="str">
        <x:f>M11</x:f>
        <x:v>December 31, 2022</x:v>
      </x:c>
      <x:c r="O206" s="1845" t="s">
        <x:v>1284</x:v>
      </x:c>
      <x:c r="Q206" s="1263" t="str">
        <x:f>Q11</x:f>
        <x:v>December 31, 2023</x:v>
      </x:c>
    </x:row>
    <x:row r="207" spans="3:19" ht="25.5">
      <x:c r="C207" s="1836"/>
      <x:c r="D207" s="509"/>
      <x:c r="E207" s="1842"/>
      <x:c r="F207" s="429"/>
      <x:c r="G207" s="1844"/>
      <x:c r="H207" s="429"/>
      <x:c r="I207" s="1844"/>
      <x:c r="J207" s="429"/>
      <x:c r="K207" s="430" t="s">
        <x:v>1285</x:v>
      </x:c>
      <x:c r="M207" s="1258" t="s">
        <x:v>1286</x:v>
      </x:c>
      <x:c r="O207" s="1846"/>
      <x:c r="Q207" s="1258" t="s">
        <x:v>1287</x:v>
      </x:c>
    </x:row>
    <x:row r="208" spans="3:19" ht="5.0999999999999996" customHeight="1"/>
    <x:row r="209" spans="3:17">
      <x:c r="C209" s="306">
        <x:f>C200+1</x:f>
        <x:v>94</x:v>
      </x:c>
      <x:c r="E209" s="419" t="s">
        <x:v>1266</x:v>
      </x:c>
      <x:c r="K209" s="422">
        <x:f>K139+K148+K157</x:f>
        <x:v>0</x:v>
      </x:c>
      <x:c r="L209" s="421"/>
      <x:c r="M209" s="422">
        <x:f>M139+M148+M157</x:f>
        <x:v>0</x:v>
      </x:c>
      <x:c r="N209" s="421"/>
      <x:c r="O209" s="422">
        <x:f>O139+O148+O157</x:f>
        <x:v>0</x:v>
      </x:c>
      <x:c r="P209" s="421"/>
      <x:c r="Q209" s="422">
        <x:f t="shared" ref="Q209:Q212" si="8">M209+O209</x:f>
        <x:v>0</x:v>
      </x:c>
    </x:row>
    <x:row r="210" spans="3:17">
      <x:c r="C210" s="306">
        <x:f>C209+1</x:f>
        <x:v>95</x:v>
      </x:c>
      <x:c r="E210" s="419" t="s">
        <x:v>1290</x:v>
      </x:c>
      <x:c r="K210" s="437">
        <x:f>K140+K149+K158</x:f>
        <x:v>0</x:v>
      </x:c>
      <x:c r="L210" s="520"/>
      <x:c r="M210" s="437">
        <x:f>M140+M149+M158</x:f>
        <x:v>0</x:v>
      </x:c>
      <x:c r="N210" s="520"/>
      <x:c r="O210" s="437">
        <x:f>O140+O149+O158</x:f>
        <x:v>0</x:v>
      </x:c>
      <x:c r="P210" s="520"/>
      <x:c r="Q210" s="437">
        <x:f t="shared" si="8"/>
        <x:v>0</x:v>
      </x:c>
    </x:row>
    <x:row r="211" spans="3:17">
      <x:c r="C211" s="306">
        <x:f>C210+1</x:f>
        <x:v>96</x:v>
      </x:c>
      <x:c r="E211" s="419" t="s">
        <x:v>1267</x:v>
      </x:c>
      <x:c r="K211" s="437">
        <x:f>K141+K150+K159</x:f>
        <x:v>0</x:v>
      </x:c>
      <x:c r="L211" s="520"/>
      <x:c r="M211" s="437">
        <x:f>M141+M150+M159</x:f>
        <x:v>0</x:v>
      </x:c>
      <x:c r="N211" s="520"/>
      <x:c r="O211" s="437">
        <x:f>O141+O150+O159</x:f>
        <x:v>0</x:v>
      </x:c>
      <x:c r="P211" s="520"/>
      <x:c r="Q211" s="437">
        <x:f t="shared" si="8"/>
        <x:v>0</x:v>
      </x:c>
    </x:row>
    <x:row r="212" spans="3:17">
      <x:c r="C212" s="306">
        <x:f>C211+1</x:f>
        <x:v>97</x:v>
      </x:c>
      <x:c r="E212" s="419" t="s">
        <x:v>1268</x:v>
      </x:c>
      <x:c r="K212" s="437">
        <x:f>K142+K151+K160</x:f>
        <x:v>0</x:v>
      </x:c>
      <x:c r="L212" s="520"/>
      <x:c r="M212" s="437">
        <x:f>M142+M151+M160</x:f>
        <x:v>0</x:v>
      </x:c>
      <x:c r="N212" s="520"/>
      <x:c r="O212" s="437">
        <x:f>O142+O151+O160</x:f>
        <x:v>0</x:v>
      </x:c>
      <x:c r="P212" s="520"/>
      <x:c r="Q212" s="437">
        <x:f t="shared" si="8"/>
        <x:v>0</x:v>
      </x:c>
    </x:row>
    <x:row r="213" spans="3:17" ht="5.0999999999999996" customHeight="1">
      <x:c r="Q213" s="438"/>
    </x:row>
    <x:row r="214" spans="3:17">
      <x:c r="C214" s="306">
        <x:f>C212+1</x:f>
        <x:v>98</x:v>
      </x:c>
      <x:c r="E214" s="303" t="s">
        <x:v>1296</x:v>
      </x:c>
      <x:c r="K214" s="443">
        <x:f>SUM(K209:K213)</x:f>
        <x:v>0</x:v>
      </x:c>
      <x:c r="L214" s="424"/>
      <x:c r="M214" s="443">
        <x:f>SUM(M209:M213)</x:f>
        <x:v>0</x:v>
      </x:c>
      <x:c r="N214" s="424"/>
      <x:c r="O214" s="443">
        <x:f>SUM(O209:O213)</x:f>
        <x:v>0</x:v>
      </x:c>
      <x:c r="P214" s="424"/>
      <x:c r="Q214" s="443">
        <x:f>SUM(Q209:Q213)</x:f>
        <x:v>0</x:v>
      </x:c>
    </x:row>
    <x:row r="215" spans="3:17" ht="5.0999999999999996" customHeight="1"/>
    <x:row r="216" spans="3:17">
      <x:c r="C216" s="306">
        <x:f>C214+1</x:f>
        <x:v>99</x:v>
      </x:c>
      <x:c r="E216" s="419" t="s">
        <x:v>1144</x:v>
      </x:c>
      <x:c r="G216" s="257" t="s">
        <x:v>1418</x:v>
      </x:c>
      <x:c r="K216" s="444">
        <x:f>'ATT H-1A'!$H$258</x:f>
        <x:v>1.3910140492418972</x:v>
      </x:c>
      <x:c r="M216" s="444">
        <x:f>'ATT H-1A'!$H$258</x:f>
        <x:v>1.3910140492418972</x:v>
      </x:c>
      <x:c r="O216" s="444">
        <x:f>'ATT H-1A'!$H$258</x:f>
        <x:v>1.3910140492418972</x:v>
      </x:c>
      <x:c r="Q216" s="444">
        <x:f>'ATT H-1A'!$H$258</x:f>
        <x:v>1.3910140492418972</x:v>
      </x:c>
    </x:row>
    <x:row r="217" spans="3:17" ht="5.0999999999999996" customHeight="1"/>
    <x:row r="218" spans="3:17" ht="13.5" thickBot="1">
      <x:c r="C218" s="306">
        <x:f>C216+1</x:f>
        <x:v>100</x:v>
      </x:c>
      <x:c r="E218" s="303" t="s">
        <x:v>1300</x:v>
      </x:c>
      <x:c r="K218" s="445">
        <x:f>K214*K216</x:f>
        <x:v>0</x:v>
      </x:c>
      <x:c r="L218" s="424"/>
      <x:c r="M218" s="445">
        <x:f>M214*M216</x:f>
        <x:v>0</x:v>
      </x:c>
      <x:c r="N218" s="424"/>
      <x:c r="O218" s="445">
        <x:f>O214*O216</x:f>
        <x:v>0</x:v>
      </x:c>
      <x:c r="P218" s="424"/>
      <x:c r="Q218" s="445">
        <x:f>Q214*Q216</x:f>
        <x:v>0</x:v>
      </x:c>
    </x:row>
    <x:row r="219" spans="3:17" ht="13.5" thickTop="1"/>
    <x:row r="221" spans="3:17" ht="15">
      <x:c r="E221" s="1847" t="s">
        <x:v>1308</x:v>
      </x:c>
      <x:c r="F221" s="1848"/>
      <x:c r="G221" s="1848"/>
      <x:c r="H221" s="1848"/>
      <x:c r="I221" s="1848"/>
      <x:c r="J221" s="1848"/>
      <x:c r="K221" s="1848"/>
      <x:c r="L221" s="1848"/>
      <x:c r="M221" s="1848"/>
      <x:c r="N221" s="1848"/>
      <x:c r="O221" s="1848"/>
      <x:c r="P221" s="1848"/>
      <x:c r="Q221" s="1849"/>
    </x:row>
    <x:row r="223" spans="3:17">
      <x:c r="E223" s="304" t="s">
        <x:v>164</x:v>
      </x:c>
      <x:c r="F223" s="304"/>
      <x:c r="G223" s="304" t="s">
        <x:v>165</x:v>
      </x:c>
      <x:c r="H223" s="304"/>
      <x:c r="I223" s="304" t="s">
        <x:v>1053</x:v>
      </x:c>
      <x:c r="J223" s="304"/>
      <x:c r="K223" s="304" t="s">
        <x:v>1191</x:v>
      </x:c>
      <x:c r="L223" s="304"/>
      <x:c r="M223" s="304" t="s">
        <x:v>1281</x:v>
      </x:c>
      <x:c r="N223" s="304"/>
      <x:c r="O223" s="304" t="s">
        <x:v>1193</x:v>
      </x:c>
      <x:c r="P223" s="304"/>
      <x:c r="Q223" s="304" t="s">
        <x:v>1194</x:v>
      </x:c>
    </x:row>
    <x:row r="224" spans="3:17">
      <x:c r="C224" s="1850" t="s">
        <x:v>1201</x:v>
      </x:c>
      <x:c r="E224" s="1851" t="s">
        <x:v>1302</x:v>
      </x:c>
      <x:c r="G224" s="1853" t="s">
        <x:v>255</x:v>
      </x:c>
      <x:c r="H224" s="1853"/>
      <x:c r="I224" s="1853"/>
      <x:c r="K224" s="428"/>
      <x:c r="M224" s="1263" t="str">
        <x:f>M11</x:f>
        <x:v>December 31, 2022</x:v>
      </x:c>
      <x:c r="O224" s="1845"/>
      <x:c r="Q224" s="1263" t="str">
        <x:f>Q11</x:f>
        <x:v>December 31, 2023</x:v>
      </x:c>
    </x:row>
    <x:row r="225" spans="3:17" ht="25.5">
      <x:c r="C225" s="1824"/>
      <x:c r="E225" s="1852"/>
      <x:c r="G225" s="1854"/>
      <x:c r="H225" s="1854"/>
      <x:c r="I225" s="1854"/>
      <x:c r="J225" s="429"/>
      <x:c r="K225" s="430" t="s">
        <x:v>1285</x:v>
      </x:c>
      <x:c r="M225" s="1258" t="s">
        <x:v>1286</x:v>
      </x:c>
      <x:c r="O225" s="1846" t="s">
        <x:v>1284</x:v>
      </x:c>
      <x:c r="Q225" s="1258" t="s">
        <x:v>1287</x:v>
      </x:c>
    </x:row>
    <x:row r="226" spans="3:17" ht="5.0999999999999996" customHeight="1"/>
    <x:row r="227" spans="3:17">
      <x:c r="C227" s="306">
        <x:f>C218+1</x:f>
        <x:v>101</x:v>
      </x:c>
      <x:c r="E227" s="419" t="s">
        <x:v>1303</x:v>
      </x:c>
      <x:c r="K227" s="422">
        <x:v>0</x:v>
      </x:c>
      <x:c r="L227" s="421"/>
      <x:c r="M227" s="422">
        <x:v>0</x:v>
      </x:c>
      <x:c r="N227" s="421"/>
      <x:c r="O227" s="422">
        <x:v>0</x:v>
      </x:c>
      <x:c r="P227" s="421"/>
      <x:c r="Q227" s="422">
        <x:v>0</x:v>
      </x:c>
    </x:row>
    <x:row r="228" spans="3:17">
      <x:c r="C228" s="306">
        <x:f>C227+1</x:f>
        <x:v>102</x:v>
      </x:c>
      <x:c r="E228" s="419" t="s">
        <x:v>1304</x:v>
      </x:c>
      <x:c r="K228" s="423">
        <x:f>K218</x:f>
        <x:v>0</x:v>
      </x:c>
      <x:c r="M228" s="423">
        <x:f>M218</x:f>
        <x:v>0</x:v>
      </x:c>
      <x:c r="O228" s="423">
        <x:f>O218</x:f>
        <x:v>0</x:v>
      </x:c>
      <x:c r="Q228" s="423">
        <x:f>Q218</x:f>
        <x:v>0</x:v>
      </x:c>
    </x:row>
    <x:row r="229" spans="3:17" ht="5.0999999999999996" customHeight="1">
      <x:c r="K229" s="438"/>
      <x:c r="M229" s="438"/>
      <x:c r="O229" s="438"/>
      <x:c r="Q229" s="438"/>
    </x:row>
    <x:row r="230" spans="3:17">
      <x:c r="C230" s="306">
        <x:f>C228+1</x:f>
        <x:v>103</x:v>
      </x:c>
      <x:c r="E230" s="303" t="s">
        <x:v>1305</x:v>
      </x:c>
      <x:c r="K230" s="424">
        <x:f>SUM(K227:K229)</x:f>
        <x:v>0</x:v>
      </x:c>
      <x:c r="L230" s="424"/>
      <x:c r="M230" s="424">
        <x:f>SUM(M227:M229)</x:f>
        <x:v>0</x:v>
      </x:c>
      <x:c r="N230" s="421"/>
      <x:c r="O230" s="424">
        <x:f>SUM(O227:O229)</x:f>
        <x:v>0</x:v>
      </x:c>
      <x:c r="P230" s="421"/>
      <x:c r="Q230" s="424">
        <x:f>SUM(Q227:Q229)</x:f>
        <x:v>0</x:v>
      </x:c>
    </x:row>
    <x:row r="231" spans="3:17">
      <x:c r="K231" s="440"/>
    </x:row>
    <x:row r="233" spans="3:17" ht="15">
      <x:c r="E233" s="1834" t="s">
        <x:v>1309</x:v>
      </x:c>
      <x:c r="F233" s="1834"/>
      <x:c r="G233" s="1834"/>
      <x:c r="H233" s="1834"/>
      <x:c r="I233" s="1834"/>
      <x:c r="J233" s="1834"/>
      <x:c r="K233" s="1834"/>
      <x:c r="L233" s="1834"/>
      <x:c r="M233" s="1834"/>
      <x:c r="N233" s="1834"/>
      <x:c r="O233" s="1834"/>
      <x:c r="P233" s="1834"/>
      <x:c r="Q233" s="1834"/>
    </x:row>
    <x:row r="235" spans="3:17" ht="15">
      <x:c r="E235" s="1847" t="s">
        <x:v>1310</x:v>
      </x:c>
      <x:c r="F235" s="1848"/>
      <x:c r="G235" s="1848"/>
      <x:c r="H235" s="1848"/>
      <x:c r="I235" s="1848"/>
      <x:c r="J235" s="1848"/>
      <x:c r="K235" s="1848"/>
      <x:c r="L235" s="1848"/>
      <x:c r="M235" s="1848"/>
      <x:c r="N235" s="1848"/>
      <x:c r="O235" s="1848"/>
      <x:c r="P235" s="1848"/>
      <x:c r="Q235" s="1849"/>
    </x:row>
    <x:row r="237" spans="3:17">
      <x:c r="E237" s="304" t="s">
        <x:v>164</x:v>
      </x:c>
      <x:c r="F237" s="304"/>
      <x:c r="G237" s="304" t="s">
        <x:v>165</x:v>
      </x:c>
      <x:c r="H237" s="304"/>
      <x:c r="I237" s="304" t="s">
        <x:v>1053</x:v>
      </x:c>
      <x:c r="J237" s="304"/>
      <x:c r="K237" s="304" t="s">
        <x:v>1191</x:v>
      </x:c>
      <x:c r="L237" s="304"/>
      <x:c r="M237" s="304" t="s">
        <x:v>1281</x:v>
      </x:c>
      <x:c r="N237" s="304"/>
      <x:c r="O237" s="304" t="s">
        <x:v>1193</x:v>
      </x:c>
      <x:c r="P237" s="304"/>
      <x:c r="Q237" s="304" t="s">
        <x:v>1194</x:v>
      </x:c>
    </x:row>
    <x:row r="238" spans="3:17">
      <x:c r="C238" s="1850" t="s">
        <x:v>1201</x:v>
      </x:c>
      <x:c r="E238" s="1851" t="s">
        <x:v>1302</x:v>
      </x:c>
      <x:c r="G238" s="1853" t="s">
        <x:v>255</x:v>
      </x:c>
      <x:c r="H238" s="1853"/>
      <x:c r="I238" s="1853"/>
      <x:c r="K238" s="428"/>
      <x:c r="M238" s="1263" t="str">
        <x:f>M11</x:f>
        <x:v>December 31, 2022</x:v>
      </x:c>
      <x:c r="O238" s="1845"/>
      <x:c r="Q238" s="1263" t="str">
        <x:f>Q11</x:f>
        <x:v>December 31, 2023</x:v>
      </x:c>
    </x:row>
    <x:row r="239" spans="3:17" ht="25.5">
      <x:c r="C239" s="1824"/>
      <x:c r="E239" s="1852"/>
      <x:c r="G239" s="1854"/>
      <x:c r="H239" s="1854"/>
      <x:c r="I239" s="1854"/>
      <x:c r="J239" s="429"/>
      <x:c r="K239" s="430" t="s">
        <x:v>1285</x:v>
      </x:c>
      <x:c r="M239" s="1258" t="s">
        <x:v>1286</x:v>
      </x:c>
      <x:c r="O239" s="1846" t="s">
        <x:v>1284</x:v>
      </x:c>
      <x:c r="Q239" s="1258" t="s">
        <x:v>1287</x:v>
      </x:c>
    </x:row>
    <x:row r="240" spans="3:17" ht="5.0999999999999996" customHeight="1"/>
    <x:row r="241" spans="1:18">
      <x:c r="C241" s="306">
        <x:f>C230+1</x:f>
        <x:v>104</x:v>
      </x:c>
      <x:c r="E241" s="419" t="s">
        <x:v>1303</x:v>
      </x:c>
      <x:c r="K241" s="422">
        <x:f>K122+K227</x:f>
        <x:v>0</x:v>
      </x:c>
      <x:c r="L241" s="421"/>
      <x:c r="M241" s="422">
        <x:f>M122+M227</x:f>
        <x:v>0</x:v>
      </x:c>
      <x:c r="N241" s="421"/>
      <x:c r="O241" s="422">
        <x:f>O122+O227</x:f>
        <x:v>0</x:v>
      </x:c>
      <x:c r="P241" s="421"/>
      <x:c r="Q241" s="422">
        <x:f>Q122+Q227</x:f>
        <x:v>0</x:v>
      </x:c>
    </x:row>
    <x:row r="242" spans="1:18">
      <x:c r="C242" s="306">
        <x:f>C241+1</x:f>
        <x:v>105</x:v>
      </x:c>
      <x:c r="E242" s="419" t="s">
        <x:v>1304</x:v>
      </x:c>
      <x:c r="K242" s="437">
        <x:f>K123+K228</x:f>
        <x:v>-150724490.89087057</x:v>
      </x:c>
      <x:c r="M242" s="437">
        <x:f>M123+M228</x:f>
        <x:v>-61393778.96860119</x:v>
      </x:c>
      <x:c r="O242" s="437">
        <x:f>O123+O228</x:f>
        <x:v>1912195.0201697035</x:v>
      </x:c>
      <x:c r="Q242" s="437">
        <x:f>Q123+Q228</x:f>
        <x:v>-59481583.948431484</x:v>
      </x:c>
    </x:row>
    <x:row r="243" spans="1:18" ht="5.0999999999999996" customHeight="1">
      <x:c r="K243" s="438"/>
      <x:c r="M243" s="438"/>
      <x:c r="O243" s="438"/>
      <x:c r="Q243" s="438"/>
    </x:row>
    <x:row r="244" spans="1:18">
      <x:c r="C244" s="306">
        <x:f>C242+1</x:f>
        <x:v>106</x:v>
      </x:c>
      <x:c r="E244" s="303" t="s">
        <x:v>1305</x:v>
      </x:c>
      <x:c r="K244" s="424">
        <x:f>SUM(K241:K243)</x:f>
        <x:v>-150724490.89087057</x:v>
      </x:c>
      <x:c r="L244" s="424"/>
      <x:c r="M244" s="424">
        <x:f>SUM(M241:M243)</x:f>
        <x:v>-61393778.96860119</x:v>
      </x:c>
      <x:c r="N244" s="421"/>
      <x:c r="O244" s="424">
        <x:f>SUM(O241:O243)</x:f>
        <x:v>1912195.0201697035</x:v>
      </x:c>
      <x:c r="P244" s="421"/>
      <x:c r="Q244" s="424">
        <x:f>SUM(Q241:Q243)</x:f>
        <x:v>-59481583.948431484</x:v>
      </x:c>
    </x:row>
    <x:row r="248" spans="1:18" ht="18">
      <x:c r="A248" s="244"/>
      <x:c r="B248" s="244" t="s">
        <x:v>1311</x:v>
      </x:c>
      <x:c r="C248" s="244"/>
      <x:c r="D248" s="244"/>
      <x:c r="E248" s="244"/>
      <x:c r="F248" s="244"/>
      <x:c r="G248" s="244"/>
      <x:c r="H248" s="244"/>
      <x:c r="I248" s="244"/>
      <x:c r="J248" s="244"/>
      <x:c r="K248" s="244"/>
      <x:c r="L248" s="244"/>
      <x:c r="M248" s="244"/>
      <x:c r="N248" s="244"/>
      <x:c r="O248" s="244"/>
      <x:c r="P248" s="244"/>
      <x:c r="Q248" s="244"/>
      <x:c r="R248" s="1665"/>
    </x:row>
    <x:row r="249" spans="1:18">
      <x:c r="A249" s="7"/>
      <x:c r="B249" s="7"/>
      <x:c r="C249" s="7"/>
      <x:c r="D249" s="7"/>
      <x:c r="E249" s="7"/>
      <x:c r="F249" s="7"/>
      <x:c r="G249" s="7"/>
      <x:c r="H249" s="7"/>
      <x:c r="I249" s="7"/>
      <x:c r="J249" s="7"/>
      <x:c r="K249" s="7"/>
      <x:c r="L249" s="7"/>
      <x:c r="M249" s="7"/>
      <x:c r="N249" s="7"/>
      <x:c r="O249" s="7"/>
      <x:c r="P249" s="7"/>
      <x:c r="Q249" s="7"/>
    </x:row>
    <x:row r="250" spans="1:18" ht="12.75" customHeight="1">
      <x:c r="A250" s="7"/>
      <x:c r="B250" s="1840" t="s">
        <x:v>1312</x:v>
      </x:c>
      <x:c r="C250" s="1840"/>
      <x:c r="D250" s="1840"/>
      <x:c r="E250" s="1840"/>
      <x:c r="F250" s="1840"/>
      <x:c r="G250" s="1840"/>
      <x:c r="H250" s="1840"/>
      <x:c r="I250" s="1840"/>
      <x:c r="J250" s="1840"/>
      <x:c r="K250" s="1840"/>
      <x:c r="L250" s="1840"/>
      <x:c r="M250" s="1840"/>
      <x:c r="N250" s="1840"/>
      <x:c r="O250" s="1840"/>
      <x:c r="P250" s="1840"/>
      <x:c r="Q250" s="1840"/>
    </x:row>
    <x:row r="251" spans="1:18">
      <x:c r="A251" s="7"/>
      <x:c r="B251" s="1840"/>
      <x:c r="C251" s="1840"/>
      <x:c r="D251" s="1840"/>
      <x:c r="E251" s="1840"/>
      <x:c r="F251" s="1840"/>
      <x:c r="G251" s="1840"/>
      <x:c r="H251" s="1840"/>
      <x:c r="I251" s="1840"/>
      <x:c r="J251" s="1840"/>
      <x:c r="K251" s="1840"/>
      <x:c r="L251" s="1840"/>
      <x:c r="M251" s="1840"/>
      <x:c r="N251" s="1840"/>
      <x:c r="O251" s="1840"/>
      <x:c r="P251" s="1840"/>
      <x:c r="Q251" s="1840"/>
    </x:row>
    <x:row r="252" spans="1:18">
      <x:c r="A252" s="7"/>
      <x:c r="B252" s="1840"/>
      <x:c r="C252" s="1840"/>
      <x:c r="D252" s="1840"/>
      <x:c r="E252" s="1840"/>
      <x:c r="F252" s="1840"/>
      <x:c r="G252" s="1840"/>
      <x:c r="H252" s="1840"/>
      <x:c r="I252" s="1840"/>
      <x:c r="J252" s="1840"/>
      <x:c r="K252" s="1840"/>
      <x:c r="L252" s="1840"/>
      <x:c r="M252" s="1840"/>
      <x:c r="N252" s="1840"/>
      <x:c r="O252" s="1840"/>
      <x:c r="P252" s="1840"/>
      <x:c r="Q252" s="1840"/>
    </x:row>
    <x:row r="253" spans="1:18" ht="12.75" customHeight="1">
      <x:c r="A253" s="7"/>
      <x:c r="B253" s="1840" t="s">
        <x:v>1313</x:v>
      </x:c>
      <x:c r="C253" s="1840"/>
      <x:c r="D253" s="1840"/>
      <x:c r="E253" s="1840"/>
      <x:c r="F253" s="1840"/>
      <x:c r="G253" s="1840"/>
      <x:c r="H253" s="1840"/>
      <x:c r="I253" s="1840"/>
      <x:c r="J253" s="1840"/>
      <x:c r="K253" s="1840"/>
      <x:c r="L253" s="1840"/>
      <x:c r="M253" s="1840"/>
      <x:c r="N253" s="1840"/>
      <x:c r="O253" s="1840"/>
      <x:c r="P253" s="1840"/>
      <x:c r="Q253" s="1840"/>
    </x:row>
    <x:row r="254" spans="1:18">
      <x:c r="A254" s="7"/>
      <x:c r="B254" s="1840"/>
      <x:c r="C254" s="1840"/>
      <x:c r="D254" s="1840"/>
      <x:c r="E254" s="1840"/>
      <x:c r="F254" s="1840"/>
      <x:c r="G254" s="1840"/>
      <x:c r="H254" s="1840"/>
      <x:c r="I254" s="1840"/>
      <x:c r="J254" s="1840"/>
      <x:c r="K254" s="1840"/>
      <x:c r="L254" s="1840"/>
      <x:c r="M254" s="1840"/>
      <x:c r="N254" s="1840"/>
      <x:c r="O254" s="1840"/>
      <x:c r="P254" s="1840"/>
      <x:c r="Q254" s="1840"/>
    </x:row>
    <x:row r="255" spans="1:18">
      <x:c r="A255" s="7"/>
      <x:c r="B255" s="1840"/>
      <x:c r="C255" s="1840"/>
      <x:c r="D255" s="1840"/>
      <x:c r="E255" s="1840"/>
      <x:c r="F255" s="1840"/>
      <x:c r="G255" s="1840"/>
      <x:c r="H255" s="1840"/>
      <x:c r="I255" s="1840"/>
      <x:c r="J255" s="1840"/>
      <x:c r="K255" s="1840"/>
      <x:c r="L255" s="1840"/>
      <x:c r="M255" s="1840"/>
      <x:c r="N255" s="1840"/>
      <x:c r="O255" s="1840"/>
      <x:c r="P255" s="1840"/>
      <x:c r="Q255" s="1840"/>
    </x:row>
    <x:row r="256" spans="1:18" ht="12.75" customHeight="1">
      <x:c r="A256" s="7"/>
      <x:c r="B256" s="1840" t="s">
        <x:v>1314</x:v>
      </x:c>
      <x:c r="C256" s="1840"/>
      <x:c r="D256" s="1840"/>
      <x:c r="E256" s="1840"/>
      <x:c r="F256" s="1840"/>
      <x:c r="G256" s="1840"/>
      <x:c r="H256" s="1840"/>
      <x:c r="I256" s="1840"/>
      <x:c r="J256" s="1840"/>
      <x:c r="K256" s="1840"/>
      <x:c r="L256" s="1840"/>
      <x:c r="M256" s="1840"/>
      <x:c r="N256" s="1840"/>
      <x:c r="O256" s="1840"/>
      <x:c r="P256" s="1840"/>
      <x:c r="Q256" s="1840"/>
    </x:row>
    <x:row r="257" spans="1:18">
      <x:c r="A257" s="7"/>
      <x:c r="B257" s="1840"/>
      <x:c r="C257" s="1840"/>
      <x:c r="D257" s="1840"/>
      <x:c r="E257" s="1840"/>
      <x:c r="F257" s="1840"/>
      <x:c r="G257" s="1840"/>
      <x:c r="H257" s="1840"/>
      <x:c r="I257" s="1840"/>
      <x:c r="J257" s="1840"/>
      <x:c r="K257" s="1840"/>
      <x:c r="L257" s="1840"/>
      <x:c r="M257" s="1840"/>
      <x:c r="N257" s="1840"/>
      <x:c r="O257" s="1840"/>
      <x:c r="P257" s="1840"/>
      <x:c r="Q257" s="1840"/>
    </x:row>
    <x:row r="258" spans="1:18">
      <x:c r="A258" s="7"/>
      <x:c r="B258" s="1840"/>
      <x:c r="C258" s="1840"/>
      <x:c r="D258" s="1840"/>
      <x:c r="E258" s="1840"/>
      <x:c r="F258" s="1840"/>
      <x:c r="G258" s="1840"/>
      <x:c r="H258" s="1840"/>
      <x:c r="I258" s="1840"/>
      <x:c r="J258" s="1840"/>
      <x:c r="K258" s="1840"/>
      <x:c r="L258" s="1840"/>
      <x:c r="M258" s="1840"/>
      <x:c r="N258" s="1840"/>
      <x:c r="O258" s="1840"/>
      <x:c r="P258" s="1840"/>
      <x:c r="Q258" s="1840"/>
    </x:row>
    <x:row r="259" spans="1:18" ht="12.75" customHeight="1">
      <x:c r="A259" s="7"/>
      <x:c r="B259" s="1840" t="s">
        <x:v>1315</x:v>
      </x:c>
      <x:c r="C259" s="1840"/>
      <x:c r="D259" s="1840"/>
      <x:c r="E259" s="1840"/>
      <x:c r="F259" s="1840"/>
      <x:c r="G259" s="1840"/>
      <x:c r="H259" s="1840"/>
      <x:c r="I259" s="1840"/>
      <x:c r="J259" s="1840"/>
      <x:c r="K259" s="1840"/>
      <x:c r="L259" s="1840"/>
      <x:c r="M259" s="1840"/>
      <x:c r="N259" s="1840"/>
      <x:c r="O259" s="1840"/>
      <x:c r="P259" s="1840"/>
      <x:c r="Q259" s="1840"/>
    </x:row>
    <x:row r="260" spans="1:18">
      <x:c r="A260" s="7"/>
      <x:c r="B260" s="1840"/>
      <x:c r="C260" s="1840"/>
      <x:c r="D260" s="1840"/>
      <x:c r="E260" s="1840"/>
      <x:c r="F260" s="1840"/>
      <x:c r="G260" s="1840"/>
      <x:c r="H260" s="1840"/>
      <x:c r="I260" s="1840"/>
      <x:c r="J260" s="1840"/>
      <x:c r="K260" s="1840"/>
      <x:c r="L260" s="1840"/>
      <x:c r="M260" s="1840"/>
      <x:c r="N260" s="1840"/>
      <x:c r="O260" s="1840"/>
      <x:c r="P260" s="1840"/>
      <x:c r="Q260" s="1840"/>
    </x:row>
    <x:row r="261" spans="1:18">
      <x:c r="A261" s="7"/>
      <x:c r="B261" s="512"/>
      <x:c r="C261" s="512"/>
      <x:c r="D261" s="512"/>
      <x:c r="E261" s="512"/>
      <x:c r="F261" s="512"/>
      <x:c r="G261" s="512"/>
      <x:c r="H261" s="512"/>
      <x:c r="I261" s="512"/>
      <x:c r="J261" s="512"/>
      <x:c r="K261" s="512"/>
      <x:c r="L261" s="512"/>
      <x:c r="M261" s="512"/>
      <x:c r="N261" s="512"/>
      <x:c r="O261" s="512"/>
      <x:c r="P261" s="512"/>
      <x:c r="Q261" s="512"/>
    </x:row>
    <x:row r="262" spans="1:18" ht="18">
      <x:c r="A262" s="244"/>
      <x:c r="B262" s="244" t="s">
        <x:v>874</x:v>
      </x:c>
      <x:c r="C262" s="244"/>
      <x:c r="D262" s="244"/>
      <x:c r="E262" s="244"/>
      <x:c r="F262" s="244"/>
      <x:c r="G262" s="244"/>
      <x:c r="H262" s="244"/>
      <x:c r="I262" s="244"/>
      <x:c r="J262" s="244"/>
      <x:c r="K262" s="244"/>
      <x:c r="L262" s="244"/>
      <x:c r="M262" s="244"/>
      <x:c r="N262" s="244"/>
      <x:c r="O262" s="244"/>
      <x:c r="P262" s="244"/>
      <x:c r="Q262" s="244"/>
      <x:c r="R262" s="1665"/>
    </x:row>
    <x:row r="263" spans="1:18">
      <x:c r="A263" s="7"/>
      <x:c r="B263" s="7"/>
      <x:c r="C263" s="7"/>
      <x:c r="D263" s="7"/>
      <x:c r="E263" s="7"/>
      <x:c r="F263" s="7"/>
      <x:c r="G263" s="7"/>
      <x:c r="H263" s="7"/>
      <x:c r="I263" s="7" t="s">
        <x:v>86</x:v>
      </x:c>
      <x:c r="J263" s="7"/>
      <x:c r="K263" s="7"/>
      <x:c r="L263" s="7"/>
      <x:c r="M263" s="7"/>
      <x:c r="N263" s="7"/>
      <x:c r="O263" s="7"/>
      <x:c r="P263" s="7"/>
      <x:c r="Q263" s="7"/>
    </x:row>
    <x:row r="264" spans="1:18" ht="12.75" customHeight="1">
      <x:c r="A264" s="7"/>
      <x:c r="B264" s="7" t="s">
        <x:v>9</x:v>
      </x:c>
      <x:c r="C264" s="1840" t="s">
        <x:v>1639</x:v>
      </x:c>
      <x:c r="D264" s="1840"/>
      <x:c r="E264" s="1840"/>
      <x:c r="F264" s="1840"/>
      <x:c r="G264" s="1840"/>
      <x:c r="H264" s="1840"/>
      <x:c r="I264" s="1840"/>
      <x:c r="J264" s="1840"/>
      <x:c r="K264" s="1840"/>
      <x:c r="L264" s="1840"/>
      <x:c r="M264" s="1840"/>
      <x:c r="N264" s="1840"/>
      <x:c r="O264" s="1840"/>
      <x:c r="P264" s="1840"/>
      <x:c r="Q264" s="1840"/>
    </x:row>
    <x:row r="265" spans="1:18">
      <x:c r="A265" s="7"/>
      <x:c r="B265" s="7"/>
      <x:c r="C265" s="1840"/>
      <x:c r="D265" s="1840"/>
      <x:c r="E265" s="1840"/>
      <x:c r="F265" s="1840"/>
      <x:c r="G265" s="1840"/>
      <x:c r="H265" s="1840"/>
      <x:c r="I265" s="1840"/>
      <x:c r="J265" s="1840"/>
      <x:c r="K265" s="1840"/>
      <x:c r="L265" s="1840"/>
      <x:c r="M265" s="1840"/>
      <x:c r="N265" s="1840"/>
      <x:c r="O265" s="1840"/>
      <x:c r="P265" s="1840"/>
      <x:c r="Q265" s="1840"/>
    </x:row>
    <x:row r="266" spans="1:18">
      <x:c r="A266" s="7"/>
      <x:c r="B266" s="7"/>
      <x:c r="C266" s="1840"/>
      <x:c r="D266" s="1840"/>
      <x:c r="E266" s="1840"/>
      <x:c r="F266" s="1840"/>
      <x:c r="G266" s="1840"/>
      <x:c r="H266" s="1840"/>
      <x:c r="I266" s="1840"/>
      <x:c r="J266" s="1840"/>
      <x:c r="K266" s="1840"/>
      <x:c r="L266" s="1840"/>
      <x:c r="M266" s="1840"/>
      <x:c r="N266" s="1840"/>
      <x:c r="O266" s="1840"/>
      <x:c r="P266" s="1840"/>
      <x:c r="Q266" s="1840"/>
    </x:row>
    <x:row r="267" spans="1:18">
      <x:c r="A267" s="7"/>
      <x:c r="B267" s="7"/>
      <x:c r="C267" s="1840"/>
      <x:c r="D267" s="1840"/>
      <x:c r="E267" s="1840"/>
      <x:c r="F267" s="1840"/>
      <x:c r="G267" s="1840"/>
      <x:c r="H267" s="1840"/>
      <x:c r="I267" s="1840"/>
      <x:c r="J267" s="1840"/>
      <x:c r="K267" s="1840"/>
      <x:c r="L267" s="1840"/>
      <x:c r="M267" s="1840"/>
      <x:c r="N267" s="1840"/>
      <x:c r="O267" s="1840"/>
      <x:c r="P267" s="1840"/>
      <x:c r="Q267" s="1840"/>
    </x:row>
    <x:row r="268" spans="1:18">
      <x:c r="A268" s="7"/>
      <x:c r="B268" s="7"/>
      <x:c r="C268" s="1840"/>
      <x:c r="D268" s="1840"/>
      <x:c r="E268" s="1840"/>
      <x:c r="F268" s="1840"/>
      <x:c r="G268" s="1840"/>
      <x:c r="H268" s="1840"/>
      <x:c r="I268" s="1840"/>
      <x:c r="J268" s="1840"/>
      <x:c r="K268" s="1840"/>
      <x:c r="L268" s="1840"/>
      <x:c r="M268" s="1840"/>
      <x:c r="N268" s="1840"/>
      <x:c r="O268" s="1840"/>
      <x:c r="P268" s="1840"/>
      <x:c r="Q268" s="1840"/>
    </x:row>
    <x:row r="269" spans="1:18">
      <x:c r="A269" s="7"/>
      <x:c r="B269" s="7"/>
      <x:c r="C269" s="1840"/>
      <x:c r="D269" s="1840"/>
      <x:c r="E269" s="1840"/>
      <x:c r="F269" s="1840"/>
      <x:c r="G269" s="1840"/>
      <x:c r="H269" s="1840"/>
      <x:c r="I269" s="1840"/>
      <x:c r="J269" s="1840"/>
      <x:c r="K269" s="1840"/>
      <x:c r="L269" s="1840"/>
      <x:c r="M269" s="1840"/>
      <x:c r="N269" s="1840"/>
      <x:c r="O269" s="1840"/>
      <x:c r="P269" s="1840"/>
      <x:c r="Q269" s="1840"/>
    </x:row>
    <x:row r="270" spans="1:18">
      <x:c r="A270" s="7"/>
      <x:c r="B270" s="7"/>
      <x:c r="C270" s="1840"/>
      <x:c r="D270" s="1840"/>
      <x:c r="E270" s="1840"/>
      <x:c r="F270" s="1840"/>
      <x:c r="G270" s="1840"/>
      <x:c r="H270" s="1840"/>
      <x:c r="I270" s="1840"/>
      <x:c r="J270" s="1840"/>
      <x:c r="K270" s="1840"/>
      <x:c r="L270" s="1840"/>
      <x:c r="M270" s="1840"/>
      <x:c r="N270" s="1840"/>
      <x:c r="O270" s="1840"/>
      <x:c r="P270" s="1840"/>
      <x:c r="Q270" s="1840"/>
    </x:row>
    <x:row r="271" spans="1:18">
      <x:c r="A271" s="7"/>
      <x:c r="B271" s="7"/>
      <x:c r="C271" s="1840"/>
      <x:c r="D271" s="1840"/>
      <x:c r="E271" s="1840"/>
      <x:c r="F271" s="1840"/>
      <x:c r="G271" s="1840"/>
      <x:c r="H271" s="1840"/>
      <x:c r="I271" s="1840"/>
      <x:c r="J271" s="1840"/>
      <x:c r="K271" s="1840"/>
      <x:c r="L271" s="1840"/>
      <x:c r="M271" s="1840"/>
      <x:c r="N271" s="1840"/>
      <x:c r="O271" s="1840"/>
      <x:c r="P271" s="1840"/>
      <x:c r="Q271" s="1840"/>
    </x:row>
    <x:row r="272" spans="1:18">
      <x:c r="A272" s="7"/>
      <x:c r="B272" s="7"/>
      <x:c r="C272" s="1840"/>
      <x:c r="D272" s="1840"/>
      <x:c r="E272" s="1840"/>
      <x:c r="F272" s="1840"/>
      <x:c r="G272" s="1840"/>
      <x:c r="H272" s="1840"/>
      <x:c r="I272" s="1840"/>
      <x:c r="J272" s="1840"/>
      <x:c r="K272" s="1840"/>
      <x:c r="L272" s="1840"/>
      <x:c r="M272" s="1840"/>
      <x:c r="N272" s="1840"/>
      <x:c r="O272" s="1840"/>
      <x:c r="P272" s="1840"/>
      <x:c r="Q272" s="1840"/>
    </x:row>
    <x:row r="273" spans="1:18">
      <x:c r="A273" s="7"/>
      <x:c r="B273" s="7"/>
      <x:c r="C273" s="1840"/>
      <x:c r="D273" s="1840"/>
      <x:c r="E273" s="1840"/>
      <x:c r="F273" s="1840"/>
      <x:c r="G273" s="1840"/>
      <x:c r="H273" s="1840"/>
      <x:c r="I273" s="1840"/>
      <x:c r="J273" s="1840"/>
      <x:c r="K273" s="1840"/>
      <x:c r="L273" s="1840"/>
      <x:c r="M273" s="1840"/>
      <x:c r="N273" s="1840"/>
      <x:c r="O273" s="1840"/>
      <x:c r="P273" s="1840"/>
      <x:c r="Q273" s="1840"/>
    </x:row>
    <x:row r="274" spans="1:18" ht="12.75" customHeight="1">
      <x:c r="A274" s="7"/>
      <x:c r="B274" s="7" t="s">
        <x:v>10</x:v>
      </x:c>
      <x:c r="C274" s="1840" t="s">
        <x:v>1316</x:v>
      </x:c>
      <x:c r="D274" s="1840"/>
      <x:c r="E274" s="1840"/>
      <x:c r="F274" s="1840"/>
      <x:c r="G274" s="1840"/>
      <x:c r="H274" s="1840"/>
      <x:c r="I274" s="1840"/>
      <x:c r="J274" s="1840"/>
      <x:c r="K274" s="1840"/>
      <x:c r="L274" s="1840"/>
      <x:c r="M274" s="1840"/>
      <x:c r="N274" s="1840"/>
      <x:c r="O274" s="1840"/>
      <x:c r="P274" s="1840"/>
      <x:c r="Q274" s="1840"/>
    </x:row>
    <x:row r="275" spans="1:18" ht="12.75" customHeight="1">
      <x:c r="A275" s="7"/>
      <x:c r="B275" s="7"/>
      <x:c r="C275" s="1840"/>
      <x:c r="D275" s="1840"/>
      <x:c r="E275" s="1840"/>
      <x:c r="F275" s="1840"/>
      <x:c r="G275" s="1840"/>
      <x:c r="H275" s="1840"/>
      <x:c r="I275" s="1840"/>
      <x:c r="J275" s="1840"/>
      <x:c r="K275" s="1840"/>
      <x:c r="L275" s="1840"/>
      <x:c r="M275" s="1840"/>
      <x:c r="N275" s="1840"/>
      <x:c r="O275" s="1840"/>
      <x:c r="P275" s="1840"/>
      <x:c r="Q275" s="1840"/>
    </x:row>
    <x:row r="276" spans="1:18">
      <x:c r="A276" s="7"/>
      <x:c r="B276" s="7"/>
      <x:c r="C276" s="1840"/>
      <x:c r="D276" s="1840"/>
      <x:c r="E276" s="1840"/>
      <x:c r="F276" s="1840"/>
      <x:c r="G276" s="1840"/>
      <x:c r="H276" s="1840"/>
      <x:c r="I276" s="1840"/>
      <x:c r="J276" s="1840"/>
      <x:c r="K276" s="1840"/>
      <x:c r="L276" s="1840"/>
      <x:c r="M276" s="1840"/>
      <x:c r="N276" s="1840"/>
      <x:c r="O276" s="1840"/>
      <x:c r="P276" s="1840"/>
      <x:c r="Q276" s="1840"/>
    </x:row>
    <x:row r="277" spans="1:18">
      <x:c r="E277" s="508"/>
      <x:c r="F277" s="508"/>
      <x:c r="G277" s="508"/>
      <x:c r="H277" s="508"/>
      <x:c r="I277" s="508"/>
      <x:c r="J277" s="508"/>
      <x:c r="K277" s="508"/>
      <x:c r="L277" s="508"/>
      <x:c r="M277" s="508"/>
      <x:c r="N277" s="508"/>
      <x:c r="O277" s="508"/>
      <x:c r="P277" s="508"/>
      <x:c r="Q277" s="508"/>
    </x:row>
    <x:row r="278" spans="1:18" ht="15.75">
      <x:c r="A278" s="407" t="s">
        <x:v>464</x:v>
      </x:c>
      <x:c r="B278" s="407"/>
      <x:c r="C278" s="407"/>
      <x:c r="D278" s="407"/>
      <x:c r="E278" s="408"/>
      <x:c r="F278" s="15"/>
      <x:c r="G278" s="15"/>
      <x:c r="H278" s="192"/>
      <x:c r="I278" s="15"/>
      <x:c r="J278" s="15"/>
      <x:c r="K278" s="15"/>
      <x:c r="L278" s="15"/>
      <x:c r="M278" s="15"/>
      <x:c r="N278" s="15"/>
      <x:c r="O278" s="15"/>
      <x:c r="P278" s="15"/>
      <x:c r="Q278" s="15"/>
      <x:c r="R278" s="261"/>
    </x:row>
  </x:sheetData>
  <x:mergeCells count="69">
    <x:mergeCell ref="C238:C239"/>
    <x:mergeCell ref="E238:E239"/>
    <x:mergeCell ref="G238:I239"/>
    <x:mergeCell ref="O224:O225"/>
    <x:mergeCell ref="O238:O239"/>
    <x:mergeCell ref="C224:C225"/>
    <x:mergeCell ref="E224:E225"/>
    <x:mergeCell ref="G224:I225"/>
    <x:mergeCell ref="E233:Q233"/>
    <x:mergeCell ref="E235:Q235"/>
    <x:mergeCell ref="E221:Q221"/>
    <x:mergeCell ref="C170:C171"/>
    <x:mergeCell ref="E170:E171"/>
    <x:mergeCell ref="G170:G171"/>
    <x:mergeCell ref="I170:I171"/>
    <x:mergeCell ref="O170:O171"/>
    <x:mergeCell ref="E203:Q203"/>
    <x:mergeCell ref="C206:C207"/>
    <x:mergeCell ref="E206:E207"/>
    <x:mergeCell ref="G206:G207"/>
    <x:mergeCell ref="I206:I207"/>
    <x:mergeCell ref="O206:O207"/>
    <x:mergeCell ref="C167:Q167"/>
    <x:mergeCell ref="C116:Q116"/>
    <x:mergeCell ref="C119:C120"/>
    <x:mergeCell ref="E119:E120"/>
    <x:mergeCell ref="G119:I120"/>
    <x:mergeCell ref="C129:Q129"/>
    <x:mergeCell ref="C131:Q131"/>
    <x:mergeCell ref="C134:C135"/>
    <x:mergeCell ref="E134:E135"/>
    <x:mergeCell ref="G134:G135"/>
    <x:mergeCell ref="I134:I135"/>
    <x:mergeCell ref="O134:O135"/>
    <x:mergeCell ref="O119:O120"/>
    <x:mergeCell ref="C98:Q98"/>
    <x:mergeCell ref="C101:C102"/>
    <x:mergeCell ref="E101:E102"/>
    <x:mergeCell ref="G101:G102"/>
    <x:mergeCell ref="I101:I102"/>
    <x:mergeCell ref="O101:O102"/>
    <x:mergeCell ref="C62:Q62"/>
    <x:mergeCell ref="C65:C66"/>
    <x:mergeCell ref="E65:E66"/>
    <x:mergeCell ref="G65:G66"/>
    <x:mergeCell ref="I65:I66"/>
    <x:mergeCell ref="O65:O66"/>
    <x:mergeCell ref="C44:Q44"/>
    <x:mergeCell ref="C47:C48"/>
    <x:mergeCell ref="E47:E48"/>
    <x:mergeCell ref="G47:G48"/>
    <x:mergeCell ref="I47:I48"/>
    <x:mergeCell ref="O47:O48"/>
    <x:mergeCell ref="A1:R1"/>
    <x:mergeCell ref="A2:R2"/>
    <x:mergeCell ref="A3:R3"/>
    <x:mergeCell ref="C6:Q6"/>
    <x:mergeCell ref="C8:Q8"/>
    <x:mergeCell ref="C11:C12"/>
    <x:mergeCell ref="E11:E12"/>
    <x:mergeCell ref="G11:G12"/>
    <x:mergeCell ref="I11:I12"/>
    <x:mergeCell ref="O11:O12"/>
    <x:mergeCell ref="B250:Q252"/>
    <x:mergeCell ref="B253:Q255"/>
    <x:mergeCell ref="B256:Q258"/>
    <x:mergeCell ref="B259:Q260"/>
    <x:mergeCell ref="C274:Q276"/>
    <x:mergeCell ref="C264:Q273"/>
  </x:mergeCells>
  <x:printOptions horizontalCentered="1"/>
  <x:pageMargins left="0.2" right="0.2" top="0.5" bottom="0.5" header="0.3" footer="0.3"/>
  <x:pageSetup scale="68" fitToHeight="0" orientation="landscape" r:id="rId1"/>
  <x:rowBreaks count="4" manualBreakCount="4">
    <x:brk id="61" max="17" man="1"/>
    <x:brk id="125" max="17" man="1"/>
    <x:brk id="166" max="17" man="1"/>
    <x:brk id="230" max="17"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AF4347B-96BA-4122-9900-52B9CBB5FBEC}" mc:Ignorable="x14ac xr xr2 xr3">
  <x:sheetPr>
    <x:pageSetUpPr fitToPage="1"/>
  </x:sheetPr>
  <x:dimension ref="A1:FF358"/>
  <x:sheetViews>
    <x:sheetView zoomScale="70" zoomScaleNormal="70" zoomScaleSheetLayoutView="100" workbookViewId="0">
      <x:pane xSplit="1" ySplit="5" topLeftCell="B6" activePane="bottomRight" state="frozen"/>
      <x:selection activeCell="C390" sqref="C390"/>
      <x:selection pane="topRight" activeCell="C390" sqref="C390"/>
      <x:selection pane="bottomLeft" activeCell="C390" sqref="C390"/>
      <x:selection pane="bottomRight" activeCell="C390" sqref="C390"/>
    </x:sheetView>
  </x:sheetViews>
  <x:sheetFormatPr defaultColWidth="9.140625" defaultRowHeight="12.75"/>
  <x:cols>
    <x:col min="1" max="1" width="2.7109375" style="446" customWidth="1"/>
    <x:col min="2" max="2" width="6.7109375" style="448" customWidth="1"/>
    <x:col min="3" max="3" width="60.5703125" style="448" customWidth="1"/>
    <x:col min="4" max="4" width="45.5703125" style="448" bestFit="1" customWidth="1"/>
    <x:col min="5" max="5" width="20" style="448" bestFit="1" customWidth="1"/>
    <x:col min="6" max="6" width="22" style="446" bestFit="1" customWidth="1"/>
    <x:col min="7" max="7" width="20.42578125" style="446" bestFit="1" customWidth="1"/>
    <x:col min="8" max="8" width="19.42578125" style="446" bestFit="1" customWidth="1"/>
    <x:col min="9" max="9" width="18.28515625" style="446" bestFit="1" customWidth="1"/>
    <x:col min="10" max="10" width="24" style="446" bestFit="1" customWidth="1"/>
    <x:col min="11" max="11" width="5.42578125" style="446" customWidth="1"/>
    <x:col min="12" max="12" width="22" style="446" bestFit="1" customWidth="1"/>
    <x:col min="13" max="13" width="19.85546875" style="446" bestFit="1" customWidth="1"/>
    <x:col min="14" max="14" width="19.42578125" style="446" bestFit="1" customWidth="1"/>
    <x:col min="15" max="15" width="18.28515625" style="446" bestFit="1" customWidth="1"/>
    <x:col min="16" max="16" width="24" style="446" bestFit="1" customWidth="1"/>
    <x:col min="17" max="17" width="2.7109375" style="446" customWidth="1"/>
    <x:col min="18" max="18" width="24.42578125" style="446" bestFit="1" customWidth="1"/>
    <x:col min="19" max="19" width="2.7109375" style="446" customWidth="1"/>
    <x:col min="20" max="20" width="20.140625" style="446" bestFit="1" customWidth="1"/>
    <x:col min="21" max="21" width="2.7109375" style="446" customWidth="1"/>
    <x:col min="22" max="22" width="21.5703125" style="446" customWidth="1"/>
    <x:col min="23" max="23" width="2.7109375" style="446" customWidth="1"/>
    <x:col min="24" max="24" width="22.7109375" style="446" customWidth="1"/>
    <x:col min="25" max="25" width="2.7109375" style="446" customWidth="1"/>
    <x:col min="26" max="26" width="18.85546875" style="448" bestFit="1" customWidth="1"/>
    <x:col min="27" max="27" width="2.7109375" style="446" customWidth="1"/>
    <x:col min="28" max="28" width="15.85546875" style="448" bestFit="1" customWidth="1"/>
    <x:col min="29" max="29" width="2.7109375" style="446" customWidth="1"/>
    <x:col min="30" max="30" width="11.5703125" style="446" bestFit="1" customWidth="1"/>
    <x:col min="31" max="31" width="2.42578125" style="446" customWidth="1"/>
    <x:col min="32" max="32" width="27.140625" style="446" bestFit="1" customWidth="1"/>
    <x:col min="33" max="33" width="2.42578125" style="446" customWidth="1"/>
    <x:col min="34" max="34" width="10.5703125" style="447" bestFit="1" customWidth="1"/>
    <x:col min="35" max="35" width="2.42578125" style="447" customWidth="1"/>
    <x:col min="36" max="16384" width="9.140625" style="446"/>
  </x:cols>
  <x:sheetData>
    <x:row r="1" spans="1:162" s="1544" customFormat="1" ht="18">
      <x:c r="A1" s="1543" t="s">
        <x:v>1397</x:v>
      </x:c>
      <x:c r="B1" s="1543"/>
      <x:c r="X1" s="1543"/>
      <x:c r="AH1" s="1545"/>
      <x:c r="AI1" s="1545"/>
    </x:row>
    <x:row r="2" spans="1:162" s="551" customFormat="1" ht="15.75">
      <x:c r="A2" s="1546" t="s">
        <x:v>1317</x:v>
      </x:c>
      <x:c r="B2" s="1546"/>
      <x:c r="X2" s="1546"/>
      <x:c r="AH2" s="554"/>
      <x:c r="AI2" s="554"/>
    </x:row>
    <x:row r="3" spans="1:162" s="551" customFormat="1" ht="15.75">
      <x:c r="A3" s="1546" t="s">
        <x:v>1318</x:v>
      </x:c>
      <x:c r="B3" s="1546"/>
      <x:c r="AH3" s="554"/>
      <x:c r="AI3" s="554"/>
    </x:row>
    <x:row r="4" spans="1:162" ht="15">
      <x:c r="B4" s="427"/>
    </x:row>
    <x:row r="5" spans="1:162" ht="19.5">
      <x:c r="B5" s="1857" t="s">
        <x:v>1280</x:v>
      </x:c>
      <x:c r="C5" s="1858"/>
      <x:c r="D5" s="1858"/>
      <x:c r="E5" s="1858"/>
      <x:c r="F5" s="1858"/>
      <x:c r="G5" s="1858"/>
      <x:c r="H5" s="1858"/>
      <x:c r="I5" s="1858"/>
      <x:c r="J5" s="1858"/>
      <x:c r="K5" s="1858"/>
      <x:c r="L5" s="1858"/>
      <x:c r="M5" s="1858"/>
      <x:c r="N5" s="1858"/>
      <x:c r="O5" s="1858"/>
      <x:c r="P5" s="1858"/>
      <x:c r="Q5" s="1858"/>
      <x:c r="R5" s="1858"/>
      <x:c r="S5" s="1858"/>
      <x:c r="T5" s="1858"/>
      <x:c r="U5" s="1858"/>
      <x:c r="V5" s="1858"/>
      <x:c r="W5" s="1858"/>
      <x:c r="X5" s="1858"/>
      <x:c r="Y5" s="1858"/>
      <x:c r="Z5" s="1858"/>
      <x:c r="AA5" s="1858"/>
      <x:c r="AB5" s="1858"/>
      <x:c r="AC5" s="1858"/>
      <x:c r="AD5" s="1858"/>
      <x:c r="AE5" s="1858"/>
      <x:c r="AF5" s="1858"/>
      <x:c r="AG5" s="1858"/>
      <x:c r="AH5" s="1859"/>
    </x:row>
    <x:row r="6" spans="1:162" ht="15">
      <x:c r="B6" s="427"/>
    </x:row>
    <x:row r="7" spans="1:162" s="551" customFormat="1" ht="15.75">
      <x:c r="B7" s="552"/>
      <x:c r="C7" s="552"/>
      <x:c r="D7" s="552"/>
      <x:c r="E7" s="552"/>
      <x:c r="F7" s="1860" t="s">
        <x:v>1319</x:v>
      </x:c>
      <x:c r="G7" s="1861"/>
      <x:c r="H7" s="1861"/>
      <x:c r="I7" s="1861"/>
      <x:c r="J7" s="1862"/>
      <x:c r="L7" s="1860" t="s">
        <x:v>1320</x:v>
      </x:c>
      <x:c r="M7" s="1861"/>
      <x:c r="N7" s="1861"/>
      <x:c r="O7" s="1861"/>
      <x:c r="P7" s="1862"/>
      <x:c r="R7" s="1860" t="s">
        <x:v>1321</x:v>
      </x:c>
      <x:c r="S7" s="1861"/>
      <x:c r="T7" s="1861"/>
      <x:c r="U7" s="1861"/>
      <x:c r="V7" s="1861"/>
      <x:c r="W7" s="1861"/>
      <x:c r="X7" s="1861"/>
      <x:c r="Y7" s="1861"/>
      <x:c r="Z7" s="1861"/>
      <x:c r="AA7" s="1861"/>
      <x:c r="AB7" s="1861"/>
      <x:c r="AC7" s="1861"/>
      <x:c r="AD7" s="1861"/>
      <x:c r="AE7" s="1861"/>
      <x:c r="AF7" s="1862"/>
      <x:c r="AG7" s="553"/>
      <x:c r="AH7" s="554"/>
      <x:c r="AI7" s="554"/>
    </x:row>
    <x:row r="8" spans="1:162" s="449" customFormat="1" ht="61.5" customHeight="1">
      <x:c r="B8" s="522" t="s">
        <x:v>539</x:v>
      </x:c>
      <x:c r="C8" s="523" t="s">
        <x:v>1322</x:v>
      </x:c>
      <x:c r="D8" s="523" t="s">
        <x:v>1146</x:v>
      </x:c>
      <x:c r="E8" s="522" t="s">
        <x:v>1323</x:v>
      </x:c>
      <x:c r="F8" s="522" t="s">
        <x:v>1324</x:v>
      </x:c>
      <x:c r="G8" s="522" t="s">
        <x:v>1325</x:v>
      </x:c>
      <x:c r="H8" s="522" t="s">
        <x:v>1326</x:v>
      </x:c>
      <x:c r="I8" s="522" t="s">
        <x:v>1327</x:v>
      </x:c>
      <x:c r="J8" s="522" t="s">
        <x:v>1328</x:v>
      </x:c>
      <x:c r="K8" s="522"/>
      <x:c r="L8" s="522" t="s">
        <x:v>1324</x:v>
      </x:c>
      <x:c r="M8" s="522" t="s">
        <x:v>1329</x:v>
      </x:c>
      <x:c r="N8" s="522" t="s">
        <x:v>1326</x:v>
      </x:c>
      <x:c r="O8" s="522" t="s">
        <x:v>1327</x:v>
      </x:c>
      <x:c r="P8" s="522" t="s">
        <x:v>1328</x:v>
      </x:c>
      <x:c r="Q8" s="522"/>
      <x:c r="R8" s="522" t="s">
        <x:v>1330</x:v>
      </x:c>
      <x:c r="S8" s="522"/>
      <x:c r="T8" s="522" t="s">
        <x:v>1009</x:v>
      </x:c>
      <x:c r="U8" s="522"/>
      <x:c r="V8" s="522" t="s">
        <x:v>1331</x:v>
      </x:c>
      <x:c r="W8" s="522"/>
      <x:c r="X8" s="522" t="s">
        <x:v>1332</x:v>
      </x:c>
      <x:c r="Y8" s="522"/>
      <x:c r="Z8" s="522" t="s">
        <x:v>1333</x:v>
      </x:c>
      <x:c r="AA8" s="522"/>
      <x:c r="AB8" s="522" t="s">
        <x:v>1334</x:v>
      </x:c>
      <x:c r="AC8" s="522"/>
      <x:c r="AD8" s="522" t="s">
        <x:v>1420</x:v>
      </x:c>
      <x:c r="AE8" s="522"/>
      <x:c r="AF8" s="522" t="s">
        <x:v>1335</x:v>
      </x:c>
      <x:c r="AG8" s="522"/>
      <x:c r="AH8" s="522" t="s">
        <x:v>1336</x:v>
      </x:c>
      <x:c r="AI8" s="446"/>
      <x:c r="AJ8" s="446"/>
      <x:c r="AK8" s="446"/>
      <x:c r="AL8" s="446"/>
      <x:c r="AM8" s="446"/>
      <x:c r="AN8" s="446"/>
      <x:c r="AO8" s="446"/>
      <x:c r="AP8" s="446"/>
      <x:c r="AQ8" s="446"/>
      <x:c r="AR8" s="446"/>
      <x:c r="AS8" s="446"/>
      <x:c r="AT8" s="446"/>
      <x:c r="AU8" s="446"/>
      <x:c r="AV8" s="446"/>
      <x:c r="AW8" s="446"/>
      <x:c r="AX8" s="446"/>
      <x:c r="AY8" s="446"/>
      <x:c r="AZ8" s="446"/>
      <x:c r="BA8" s="446"/>
      <x:c r="BB8" s="446"/>
      <x:c r="BC8" s="446"/>
      <x:c r="BD8" s="446"/>
      <x:c r="BE8" s="446"/>
      <x:c r="BF8" s="446"/>
      <x:c r="BG8" s="446"/>
      <x:c r="BH8" s="446"/>
      <x:c r="BI8" s="446"/>
      <x:c r="BJ8" s="446"/>
      <x:c r="BK8" s="446"/>
      <x:c r="BL8" s="446"/>
      <x:c r="BM8" s="446"/>
      <x:c r="BN8" s="446"/>
      <x:c r="BO8" s="446"/>
      <x:c r="BP8" s="446"/>
      <x:c r="BQ8" s="446"/>
      <x:c r="BR8" s="446"/>
      <x:c r="BS8" s="446"/>
      <x:c r="BT8" s="446"/>
      <x:c r="BU8" s="446"/>
      <x:c r="BV8" s="446"/>
      <x:c r="BW8" s="446"/>
      <x:c r="BX8" s="446"/>
      <x:c r="BY8" s="446"/>
      <x:c r="BZ8" s="446"/>
      <x:c r="CA8" s="446"/>
      <x:c r="CB8" s="446"/>
      <x:c r="CC8" s="446"/>
      <x:c r="CD8" s="446"/>
      <x:c r="CE8" s="446"/>
      <x:c r="CF8" s="446"/>
      <x:c r="CG8" s="446"/>
      <x:c r="CH8" s="446"/>
      <x:c r="CI8" s="446"/>
      <x:c r="CJ8" s="446"/>
      <x:c r="CK8" s="446"/>
      <x:c r="CL8" s="446"/>
      <x:c r="CM8" s="446"/>
      <x:c r="CN8" s="446"/>
      <x:c r="CO8" s="446"/>
      <x:c r="CP8" s="446"/>
      <x:c r="CQ8" s="446"/>
      <x:c r="CR8" s="446"/>
      <x:c r="CS8" s="446"/>
      <x:c r="CT8" s="446"/>
      <x:c r="CU8" s="446"/>
      <x:c r="CV8" s="446"/>
      <x:c r="CW8" s="446"/>
      <x:c r="CX8" s="446"/>
      <x:c r="CY8" s="446"/>
      <x:c r="CZ8" s="446"/>
      <x:c r="DA8" s="446"/>
      <x:c r="DB8" s="446"/>
      <x:c r="DC8" s="446"/>
      <x:c r="DD8" s="446"/>
      <x:c r="DE8" s="446"/>
      <x:c r="DF8" s="446"/>
      <x:c r="DG8" s="446"/>
      <x:c r="DH8" s="446"/>
      <x:c r="DI8" s="446"/>
      <x:c r="DJ8" s="446"/>
      <x:c r="DK8" s="446"/>
      <x:c r="DL8" s="446"/>
      <x:c r="DM8" s="446"/>
      <x:c r="DN8" s="446"/>
      <x:c r="DO8" s="446"/>
      <x:c r="DP8" s="446"/>
      <x:c r="DQ8" s="446"/>
      <x:c r="DR8" s="446"/>
      <x:c r="DS8" s="446"/>
      <x:c r="DT8" s="446"/>
      <x:c r="DU8" s="446"/>
      <x:c r="DV8" s="446"/>
      <x:c r="DW8" s="446"/>
      <x:c r="DX8" s="446"/>
      <x:c r="DY8" s="446"/>
      <x:c r="DZ8" s="446"/>
      <x:c r="EA8" s="446"/>
      <x:c r="EB8" s="446"/>
      <x:c r="EC8" s="446"/>
      <x:c r="ED8" s="446"/>
      <x:c r="EE8" s="446"/>
      <x:c r="EF8" s="446"/>
      <x:c r="EG8" s="446"/>
      <x:c r="EH8" s="446"/>
      <x:c r="EI8" s="446"/>
      <x:c r="EJ8" s="446"/>
      <x:c r="EK8" s="446"/>
      <x:c r="EL8" s="446"/>
      <x:c r="EM8" s="446"/>
      <x:c r="EN8" s="446"/>
      <x:c r="EO8" s="446"/>
      <x:c r="EP8" s="446"/>
      <x:c r="EQ8" s="446"/>
      <x:c r="ER8" s="446"/>
      <x:c r="ES8" s="446"/>
      <x:c r="ET8" s="446"/>
      <x:c r="EU8" s="446"/>
      <x:c r="EV8" s="446"/>
      <x:c r="EW8" s="446"/>
      <x:c r="EX8" s="446"/>
      <x:c r="EY8" s="446"/>
      <x:c r="EZ8" s="446"/>
      <x:c r="FA8" s="446"/>
      <x:c r="FB8" s="446"/>
      <x:c r="FC8" s="446"/>
      <x:c r="FD8" s="446"/>
      <x:c r="FE8" s="446"/>
      <x:c r="FF8" s="446"/>
    </x:row>
    <x:row r="9" spans="1:162" ht="15" customHeight="1">
      <x:c r="B9" s="450"/>
      <x:c r="C9" s="524" t="s">
        <x:v>164</x:v>
      </x:c>
      <x:c r="D9" s="525" t="s">
        <x:v>165</x:v>
      </x:c>
      <x:c r="E9" s="525" t="s">
        <x:v>1053</x:v>
      </x:c>
      <x:c r="F9" s="525" t="s">
        <x:v>1191</x:v>
      </x:c>
      <x:c r="G9" s="525" t="s">
        <x:v>1337</x:v>
      </x:c>
      <x:c r="H9" s="525" t="s">
        <x:v>1193</x:v>
      </x:c>
      <x:c r="I9" s="525" t="s">
        <x:v>1338</x:v>
      </x:c>
      <x:c r="J9" s="525" t="s">
        <x:v>1339</x:v>
      </x:c>
      <x:c r="K9" s="451"/>
      <x:c r="L9" s="525" t="s">
        <x:v>1196</x:v>
      </x:c>
      <x:c r="M9" s="525" t="s">
        <x:v>1340</x:v>
      </x:c>
      <x:c r="N9" s="525" t="s">
        <x:v>1198</x:v>
      </x:c>
      <x:c r="O9" s="525" t="s">
        <x:v>1341</x:v>
      </x:c>
      <x:c r="P9" s="525" t="s">
        <x:v>1342</x:v>
      </x:c>
      <x:c r="Q9" s="452"/>
      <x:c r="R9" s="525" t="s">
        <x:v>1343</x:v>
      </x:c>
      <x:c r="S9" s="525"/>
      <x:c r="T9" s="525" t="s">
        <x:v>1344</x:v>
      </x:c>
      <x:c r="U9" s="525"/>
      <x:c r="V9" s="525" t="s">
        <x:v>1345</x:v>
      </x:c>
      <x:c r="W9" s="525"/>
      <x:c r="X9" s="525" t="s">
        <x:v>1346</x:v>
      </x:c>
      <x:c r="Y9" s="525"/>
      <x:c r="Z9" s="525" t="s">
        <x:v>1347</x:v>
      </x:c>
      <x:c r="AA9" s="525"/>
      <x:c r="AB9" s="525" t="s">
        <x:v>1348</x:v>
      </x:c>
      <x:c r="AC9" s="525"/>
      <x:c r="AD9" s="525" t="s">
        <x:v>1349</x:v>
      </x:c>
      <x:c r="AE9" s="525"/>
      <x:c r="AF9" s="525" t="s">
        <x:v>1350</x:v>
      </x:c>
      <x:c r="AG9" s="525"/>
      <x:c r="AH9" s="525" t="s">
        <x:v>1351</x:v>
      </x:c>
      <x:c r="AI9" s="446"/>
    </x:row>
    <x:row r="10" spans="1:162" s="449" customFormat="1" ht="15" customHeight="1">
      <x:c r="B10" s="526"/>
      <x:c r="C10" s="526"/>
      <x:c r="D10" s="526"/>
      <x:c r="E10" s="525"/>
      <x:c r="F10" s="525"/>
      <x:c r="G10" s="525"/>
      <x:c r="H10" s="525"/>
      <x:c r="I10" s="525"/>
      <x:c r="J10" s="525"/>
      <x:c r="K10" s="525"/>
      <x:c r="L10" s="525"/>
      <x:c r="M10" s="525"/>
      <x:c r="N10" s="525"/>
      <x:c r="O10" s="525"/>
      <x:c r="P10" s="525"/>
      <x:c r="Q10" s="525"/>
      <x:c r="R10" s="525"/>
      <x:c r="S10" s="525"/>
      <x:c r="T10" s="525"/>
      <x:c r="U10" s="525"/>
      <x:c r="V10" s="525"/>
      <x:c r="W10" s="525"/>
      <x:c r="X10" s="525"/>
      <x:c r="Y10" s="525"/>
      <x:c r="Z10" s="525"/>
      <x:c r="AA10" s="525"/>
      <x:c r="AB10" s="525"/>
      <x:c r="AC10" s="525"/>
      <x:c r="AD10" s="525"/>
      <x:c r="AE10" s="525"/>
      <x:c r="AF10" s="525"/>
      <x:c r="AG10" s="525"/>
      <x:c r="AH10" s="525"/>
      <x:c r="AI10" s="525"/>
      <x:c r="AJ10" s="446"/>
      <x:c r="AK10" s="446"/>
      <x:c r="AL10" s="446"/>
      <x:c r="AM10" s="446"/>
      <x:c r="AN10" s="446"/>
      <x:c r="AO10" s="446"/>
      <x:c r="AP10" s="446"/>
      <x:c r="AQ10" s="446"/>
      <x:c r="AR10" s="446"/>
      <x:c r="AS10" s="446"/>
      <x:c r="AT10" s="446"/>
      <x:c r="AU10" s="446"/>
      <x:c r="AV10" s="446"/>
      <x:c r="AW10" s="446"/>
      <x:c r="AX10" s="446"/>
      <x:c r="AY10" s="446"/>
      <x:c r="AZ10" s="446"/>
      <x:c r="BA10" s="446"/>
      <x:c r="BB10" s="446"/>
      <x:c r="BC10" s="446"/>
      <x:c r="BD10" s="446"/>
      <x:c r="BE10" s="446"/>
      <x:c r="BF10" s="446"/>
      <x:c r="BG10" s="446"/>
      <x:c r="BH10" s="446"/>
      <x:c r="BI10" s="446"/>
      <x:c r="BJ10" s="446"/>
      <x:c r="BK10" s="446"/>
      <x:c r="BL10" s="446"/>
      <x:c r="BM10" s="446"/>
      <x:c r="BN10" s="446"/>
      <x:c r="BO10" s="446"/>
      <x:c r="BP10" s="446"/>
      <x:c r="BQ10" s="446"/>
      <x:c r="BR10" s="446"/>
      <x:c r="BS10" s="446"/>
      <x:c r="BT10" s="446"/>
      <x:c r="BU10" s="446"/>
      <x:c r="BV10" s="446"/>
      <x:c r="BW10" s="446"/>
      <x:c r="BX10" s="446"/>
      <x:c r="BY10" s="446"/>
      <x:c r="BZ10" s="446"/>
      <x:c r="CA10" s="446"/>
      <x:c r="CB10" s="446"/>
      <x:c r="CC10" s="446"/>
      <x:c r="CD10" s="446"/>
      <x:c r="CE10" s="446"/>
      <x:c r="CF10" s="446"/>
      <x:c r="CG10" s="446"/>
      <x:c r="CH10" s="446"/>
      <x:c r="CI10" s="446"/>
      <x:c r="CJ10" s="446"/>
      <x:c r="CK10" s="446"/>
      <x:c r="CL10" s="446"/>
      <x:c r="CM10" s="446"/>
      <x:c r="CN10" s="446"/>
      <x:c r="CO10" s="446"/>
      <x:c r="CP10" s="446"/>
      <x:c r="CQ10" s="446"/>
      <x:c r="CR10" s="446"/>
      <x:c r="CS10" s="446"/>
      <x:c r="CT10" s="446"/>
      <x:c r="CU10" s="446"/>
      <x:c r="CV10" s="446"/>
      <x:c r="CW10" s="446"/>
      <x:c r="CX10" s="446"/>
      <x:c r="CY10" s="446"/>
      <x:c r="CZ10" s="446"/>
      <x:c r="DA10" s="446"/>
      <x:c r="DB10" s="446"/>
      <x:c r="DC10" s="446"/>
      <x:c r="DD10" s="446"/>
      <x:c r="DE10" s="446"/>
      <x:c r="DF10" s="446"/>
      <x:c r="DG10" s="446"/>
      <x:c r="DH10" s="446"/>
      <x:c r="DI10" s="446"/>
      <x:c r="DJ10" s="446"/>
      <x:c r="DK10" s="446"/>
      <x:c r="DL10" s="446"/>
      <x:c r="DM10" s="446"/>
      <x:c r="DN10" s="446"/>
      <x:c r="DO10" s="446"/>
      <x:c r="DP10" s="446"/>
      <x:c r="DQ10" s="446"/>
      <x:c r="DR10" s="446"/>
      <x:c r="DS10" s="446"/>
      <x:c r="DT10" s="446"/>
      <x:c r="DU10" s="446"/>
      <x:c r="DV10" s="446"/>
      <x:c r="DW10" s="446"/>
      <x:c r="DX10" s="446"/>
      <x:c r="DY10" s="446"/>
      <x:c r="DZ10" s="446"/>
      <x:c r="EA10" s="446"/>
      <x:c r="EB10" s="446"/>
      <x:c r="EC10" s="446"/>
      <x:c r="ED10" s="446"/>
      <x:c r="EE10" s="446"/>
      <x:c r="EF10" s="446"/>
      <x:c r="EG10" s="446"/>
      <x:c r="EH10" s="446"/>
      <x:c r="EI10" s="446"/>
      <x:c r="EJ10" s="446"/>
      <x:c r="EK10" s="446"/>
      <x:c r="EL10" s="446"/>
      <x:c r="EM10" s="446"/>
      <x:c r="EN10" s="446"/>
      <x:c r="EO10" s="446"/>
      <x:c r="EP10" s="446"/>
      <x:c r="EQ10" s="446"/>
      <x:c r="ER10" s="446"/>
      <x:c r="ES10" s="446"/>
      <x:c r="ET10" s="446"/>
      <x:c r="EU10" s="446"/>
      <x:c r="EV10" s="446"/>
      <x:c r="EW10" s="446"/>
      <x:c r="EX10" s="446"/>
      <x:c r="EY10" s="446"/>
      <x:c r="EZ10" s="446"/>
      <x:c r="FA10" s="446"/>
      <x:c r="FB10" s="446"/>
      <x:c r="FC10" s="446"/>
      <x:c r="FD10" s="446"/>
      <x:c r="FE10" s="446"/>
      <x:c r="FF10" s="446"/>
    </x:row>
    <x:row r="11" spans="1:162" s="449" customFormat="1">
      <x:c r="B11" s="526"/>
      <x:c r="C11" s="527" t="s">
        <x:v>1421</x:v>
      </x:c>
      <x:c r="D11" s="526"/>
      <x:c r="E11" s="525"/>
      <x:c r="F11" s="525"/>
      <x:c r="G11" s="525"/>
      <x:c r="H11" s="525"/>
      <x:c r="I11" s="525"/>
      <x:c r="J11" s="525"/>
      <x:c r="K11" s="525"/>
      <x:c r="L11" s="525"/>
      <x:c r="M11" s="525"/>
      <x:c r="N11" s="525"/>
      <x:c r="O11" s="525"/>
      <x:c r="P11" s="525"/>
      <x:c r="Q11" s="525"/>
      <x:c r="R11" s="525"/>
      <x:c r="S11" s="525"/>
      <x:c r="T11" s="525"/>
      <x:c r="U11" s="525"/>
      <x:c r="V11" s="525"/>
      <x:c r="W11" s="525"/>
      <x:c r="X11" s="525"/>
      <x:c r="Y11" s="525"/>
      <x:c r="Z11" s="525"/>
      <x:c r="AA11" s="525"/>
      <x:c r="AB11" s="525"/>
      <x:c r="AC11" s="525"/>
      <x:c r="AD11" s="525"/>
      <x:c r="AE11" s="525"/>
      <x:c r="AF11" s="525"/>
      <x:c r="AG11" s="525"/>
      <x:c r="AH11" s="525"/>
      <x:c r="AI11" s="525"/>
      <x:c r="AJ11" s="446"/>
      <x:c r="AK11" s="446"/>
      <x:c r="AL11" s="446"/>
      <x:c r="AM11" s="446"/>
      <x:c r="AN11" s="446"/>
      <x:c r="AO11" s="446"/>
      <x:c r="AP11" s="446"/>
      <x:c r="AQ11" s="446"/>
      <x:c r="AR11" s="446"/>
      <x:c r="AS11" s="446"/>
      <x:c r="AT11" s="446"/>
      <x:c r="AU11" s="446"/>
      <x:c r="AV11" s="446"/>
      <x:c r="AW11" s="446"/>
      <x:c r="AX11" s="446"/>
      <x:c r="AY11" s="446"/>
      <x:c r="AZ11" s="446"/>
      <x:c r="BA11" s="446"/>
      <x:c r="BB11" s="446"/>
      <x:c r="BC11" s="446"/>
      <x:c r="BD11" s="446"/>
      <x:c r="BE11" s="446"/>
      <x:c r="BF11" s="446"/>
      <x:c r="BG11" s="446"/>
      <x:c r="BH11" s="446"/>
      <x:c r="BI11" s="446"/>
      <x:c r="BJ11" s="446"/>
      <x:c r="BK11" s="446"/>
      <x:c r="BL11" s="446"/>
      <x:c r="BM11" s="446"/>
      <x:c r="BN11" s="446"/>
      <x:c r="BO11" s="446"/>
      <x:c r="BP11" s="446"/>
      <x:c r="BQ11" s="446"/>
      <x:c r="BR11" s="446"/>
      <x:c r="BS11" s="446"/>
      <x:c r="BT11" s="446"/>
      <x:c r="BU11" s="446"/>
      <x:c r="BV11" s="446"/>
      <x:c r="BW11" s="446"/>
      <x:c r="BX11" s="446"/>
      <x:c r="BY11" s="446"/>
      <x:c r="BZ11" s="446"/>
      <x:c r="CA11" s="446"/>
      <x:c r="CB11" s="446"/>
      <x:c r="CC11" s="446"/>
      <x:c r="CD11" s="446"/>
      <x:c r="CE11" s="446"/>
      <x:c r="CF11" s="446"/>
      <x:c r="CG11" s="446"/>
      <x:c r="CH11" s="446"/>
      <x:c r="CI11" s="446"/>
      <x:c r="CJ11" s="446"/>
      <x:c r="CK11" s="446"/>
      <x:c r="CL11" s="446"/>
      <x:c r="CM11" s="446"/>
      <x:c r="CN11" s="446"/>
      <x:c r="CO11" s="446"/>
      <x:c r="CP11" s="446"/>
      <x:c r="CQ11" s="446"/>
      <x:c r="CR11" s="446"/>
      <x:c r="CS11" s="446"/>
      <x:c r="CT11" s="446"/>
      <x:c r="CU11" s="446"/>
      <x:c r="CV11" s="446"/>
      <x:c r="CW11" s="446"/>
      <x:c r="CX11" s="446"/>
      <x:c r="CY11" s="446"/>
      <x:c r="CZ11" s="446"/>
      <x:c r="DA11" s="446"/>
      <x:c r="DB11" s="446"/>
      <x:c r="DC11" s="446"/>
      <x:c r="DD11" s="446"/>
      <x:c r="DE11" s="446"/>
      <x:c r="DF11" s="446"/>
      <x:c r="DG11" s="446"/>
      <x:c r="DH11" s="446"/>
      <x:c r="DI11" s="446"/>
      <x:c r="DJ11" s="446"/>
      <x:c r="DK11" s="446"/>
      <x:c r="DL11" s="446"/>
      <x:c r="DM11" s="446"/>
      <x:c r="DN11" s="446"/>
      <x:c r="DO11" s="446"/>
      <x:c r="DP11" s="446"/>
      <x:c r="DQ11" s="446"/>
      <x:c r="DR11" s="446"/>
      <x:c r="DS11" s="446"/>
      <x:c r="DT11" s="446"/>
      <x:c r="DU11" s="446"/>
      <x:c r="DV11" s="446"/>
      <x:c r="DW11" s="446"/>
      <x:c r="DX11" s="446"/>
      <x:c r="DY11" s="446"/>
      <x:c r="DZ11" s="446"/>
      <x:c r="EA11" s="446"/>
      <x:c r="EB11" s="446"/>
      <x:c r="EC11" s="446"/>
      <x:c r="ED11" s="446"/>
      <x:c r="EE11" s="446"/>
      <x:c r="EF11" s="446"/>
      <x:c r="EG11" s="446"/>
      <x:c r="EH11" s="446"/>
      <x:c r="EI11" s="446"/>
      <x:c r="EJ11" s="446"/>
      <x:c r="EK11" s="446"/>
      <x:c r="EL11" s="446"/>
      <x:c r="EM11" s="446"/>
      <x:c r="EN11" s="446"/>
      <x:c r="EO11" s="446"/>
      <x:c r="EP11" s="446"/>
      <x:c r="EQ11" s="446"/>
      <x:c r="ER11" s="446"/>
      <x:c r="ES11" s="446"/>
      <x:c r="ET11" s="446"/>
      <x:c r="EU11" s="446"/>
      <x:c r="EV11" s="446"/>
      <x:c r="EW11" s="446"/>
      <x:c r="EX11" s="446"/>
      <x:c r="EY11" s="446"/>
      <x:c r="EZ11" s="446"/>
      <x:c r="FA11" s="446"/>
      <x:c r="FB11" s="446"/>
      <x:c r="FC11" s="446"/>
      <x:c r="FD11" s="446"/>
      <x:c r="FE11" s="446"/>
      <x:c r="FF11" s="446"/>
    </x:row>
    <x:row r="12" spans="1:162">
      <x:c r="B12" s="306">
        <x:v>1</x:v>
      </x:c>
      <x:c r="C12" s="423" t="s">
        <x:v>1422</x:v>
      </x:c>
      <x:c r="D12" s="423" t="s">
        <x:v>1676</x:v>
      </x:c>
      <x:c r="E12" s="423" t="s">
        <x:v>1353</x:v>
      </x:c>
      <x:c r="F12" s="528">
        <x:v>0</x:v>
      </x:c>
      <x:c r="G12" s="529">
        <x:f t="shared" ref="G12:G70" si="0">F12*0.35</x:f>
        <x:v>0</x:v>
      </x:c>
      <x:c r="H12" s="528">
        <x:v>561350.97</x:v>
      </x:c>
      <x:c r="I12" s="529">
        <x:f t="shared" ref="I12:I70" si="1">-H12*0.35</x:f>
        <x:v>-196472.83949999997</x:v>
      </x:c>
      <x:c r="J12" s="529">
        <x:f t="shared" ref="J12:J70" si="2">G12+H12+I12</x:f>
        <x:v>364878.13049999997</x:v>
      </x:c>
      <x:c r="K12" s="530"/>
      <x:c r="L12" s="528">
        <x:f t="shared" ref="L12:L69" si="3">F12</x:f>
        <x:v>0</x:v>
      </x:c>
      <x:c r="M12" s="529">
        <x:f t="shared" ref="M12:M70" si="4">L12*0.21</x:f>
        <x:v>0</x:v>
      </x:c>
      <x:c r="N12" s="528">
        <x:v>561350.97</x:v>
      </x:c>
      <x:c r="O12" s="529">
        <x:f t="shared" ref="O12:O70" si="5">-N12*0.21</x:f>
        <x:v>-117883.70369999998</x:v>
      </x:c>
      <x:c r="P12" s="529">
        <x:f t="shared" ref="P12:P70" si="6">M12+N12+O12</x:f>
        <x:v>443467.26630000002</x:v>
      </x:c>
      <x:c r="R12" s="529">
        <x:f t="shared" ref="R12:R70" si="7">J12-P12</x:f>
        <x:v>-78589.135800000047</x:v>
      </x:c>
      <x:c r="S12" s="530"/>
      <x:c r="T12" s="528">
        <x:v>0</x:v>
      </x:c>
      <x:c r="U12" s="530"/>
      <x:c r="V12" s="528">
        <x:v>0</x:v>
      </x:c>
      <x:c r="W12" s="530"/>
      <x:c r="X12" s="529">
        <x:f t="shared" ref="X12:X70" si="8">R12-T12-V12</x:f>
        <x:v>-78589.135800000047</x:v>
      </x:c>
      <x:c r="Y12" s="530"/>
      <x:c r="Z12" s="431" t="s">
        <x:v>1366</x:v>
      </x:c>
      <x:c r="AA12" s="531"/>
      <x:c r="AB12" s="431" t="s">
        <x:v>22</x:v>
      </x:c>
      <x:c r="AC12" s="531"/>
      <x:c r="AD12" s="1443">
        <x:v>0.33300000000000002</x:v>
      </x:c>
      <x:c r="AE12" s="531"/>
      <x:c r="AF12" s="529">
        <x:f t="shared" ref="AF12:AF70" si="9">X12*AD12</x:f>
        <x:v>-26170.182221400017</x:v>
      </x:c>
      <x:c r="AG12" s="257"/>
      <x:c r="AH12" s="306">
        <x:v>190</x:v>
      </x:c>
      <x:c r="AI12" s="306"/>
    </x:row>
    <x:row r="13" spans="1:162">
      <x:c r="B13" s="306">
        <x:v>2</x:v>
      </x:c>
      <x:c r="C13" s="423" t="s">
        <x:v>1352</x:v>
      </x:c>
      <x:c r="D13" s="423" t="s">
        <x:v>1677</x:v>
      </x:c>
      <x:c r="E13" s="423" t="s">
        <x:v>1353</x:v>
      </x:c>
      <x:c r="F13" s="532">
        <x:v>222051.82999999996</x:v>
      </x:c>
      <x:c r="G13" s="533">
        <x:f t="shared" si="0"/>
        <x:v>77718.14049999998</x:v>
      </x:c>
      <x:c r="H13" s="532">
        <x:v>19984.664699999994</x:v>
      </x:c>
      <x:c r="I13" s="533">
        <x:f t="shared" si="1"/>
        <x:v>-6994.6326449999979</x:v>
      </x:c>
      <x:c r="J13" s="533">
        <x:f t="shared" si="2"/>
        <x:v>90708.172554999968</x:v>
      </x:c>
      <x:c r="K13" s="534"/>
      <x:c r="L13" s="532">
        <x:f t="shared" si="3"/>
        <x:v>222051.82999999996</x:v>
      </x:c>
      <x:c r="M13" s="533">
        <x:f t="shared" si="4"/>
        <x:v>46630.884299999991</x:v>
      </x:c>
      <x:c r="N13" s="532">
        <x:v>19984.664699999994</x:v>
      </x:c>
      <x:c r="O13" s="533">
        <x:f t="shared" si="5"/>
        <x:v>-4196.7795869999982</x:v>
      </x:c>
      <x:c r="P13" s="533">
        <x:f t="shared" si="6"/>
        <x:v>62418.769412999987</x:v>
      </x:c>
      <x:c r="Q13" s="533"/>
      <x:c r="R13" s="533">
        <x:f t="shared" si="7"/>
        <x:v>28289.403141999981</x:v>
      </x:c>
      <x:c r="S13" s="534"/>
      <x:c r="T13" s="532">
        <x:v>0</x:v>
      </x:c>
      <x:c r="U13" s="534"/>
      <x:c r="V13" s="532">
        <x:v>0</x:v>
      </x:c>
      <x:c r="W13" s="534"/>
      <x:c r="X13" s="533">
        <x:f t="shared" si="8"/>
        <x:v>28289.403141999981</x:v>
      </x:c>
      <x:c r="Y13" s="530"/>
      <x:c r="Z13" s="431" t="s">
        <x:v>240</x:v>
      </x:c>
      <x:c r="AA13" s="531"/>
      <x:c r="AB13" s="431" t="s">
        <x:v>22</x:v>
      </x:c>
      <x:c r="AC13" s="531"/>
      <x:c r="AD13" s="1443">
        <x:v>6.5299999999999997E-2</x:v>
      </x:c>
      <x:c r="AE13" s="531"/>
      <x:c r="AF13" s="533">
        <x:f t="shared" si="9"/>
        <x:v>1847.2980251725987</x:v>
      </x:c>
      <x:c r="AG13" s="257"/>
      <x:c r="AH13" s="306">
        <x:v>190</x:v>
      </x:c>
      <x:c r="AI13" s="306"/>
    </x:row>
    <x:row r="14" spans="1:162">
      <x:c r="B14" s="306">
        <x:v>3</x:v>
      </x:c>
      <x:c r="C14" s="423" t="s">
        <x:v>1423</x:v>
      </x:c>
      <x:c r="D14" s="423" t="s">
        <x:v>1677</x:v>
      </x:c>
      <x:c r="E14" s="423" t="s">
        <x:v>1353</x:v>
      </x:c>
      <x:c r="F14" s="532">
        <x:v>561535.93000000005</x:v>
      </x:c>
      <x:c r="G14" s="533">
        <x:f t="shared" si="0"/>
        <x:v>196537.57550000001</x:v>
      </x:c>
      <x:c r="H14" s="532">
        <x:v>50538.233700000004</x:v>
      </x:c>
      <x:c r="I14" s="533">
        <x:f t="shared" si="1"/>
        <x:v>-17688.381795000001</x:v>
      </x:c>
      <x:c r="J14" s="533">
        <x:f t="shared" si="2"/>
        <x:v>229387.42740500002</x:v>
      </x:c>
      <x:c r="K14" s="534"/>
      <x:c r="L14" s="532">
        <x:f t="shared" si="3"/>
        <x:v>561535.93000000005</x:v>
      </x:c>
      <x:c r="M14" s="533">
        <x:f t="shared" si="4"/>
        <x:v>117922.54530000001</x:v>
      </x:c>
      <x:c r="N14" s="532">
        <x:v>50538.233700000004</x:v>
      </x:c>
      <x:c r="O14" s="533">
        <x:f t="shared" si="5"/>
        <x:v>-10613.029077000001</x:v>
      </x:c>
      <x:c r="P14" s="533">
        <x:f t="shared" si="6"/>
        <x:v>157847.749923</x:v>
      </x:c>
      <x:c r="Q14" s="533"/>
      <x:c r="R14" s="533">
        <x:f t="shared" si="7"/>
        <x:v>71539.677482000028</x:v>
      </x:c>
      <x:c r="S14" s="534"/>
      <x:c r="T14" s="532">
        <x:v>0</x:v>
      </x:c>
      <x:c r="U14" s="534"/>
      <x:c r="V14" s="532">
        <x:v>0</x:v>
      </x:c>
      <x:c r="W14" s="534"/>
      <x:c r="X14" s="533">
        <x:f t="shared" si="8"/>
        <x:v>71539.677482000028</x:v>
      </x:c>
      <x:c r="Y14" s="530"/>
      <x:c r="Z14" s="431" t="s">
        <x:v>240</x:v>
      </x:c>
      <x:c r="AA14" s="531"/>
      <x:c r="AB14" s="431" t="s">
        <x:v>22</x:v>
      </x:c>
      <x:c r="AC14" s="531"/>
      <x:c r="AD14" s="1443">
        <x:v>6.5299999999999997E-2</x:v>
      </x:c>
      <x:c r="AE14" s="531"/>
      <x:c r="AF14" s="533">
        <x:f t="shared" si="9"/>
        <x:v>4671.5409395746019</x:v>
      </x:c>
      <x:c r="AG14" s="257"/>
      <x:c r="AH14" s="306">
        <x:v>190</x:v>
      </x:c>
      <x:c r="AI14" s="306"/>
    </x:row>
    <x:row r="15" spans="1:162">
      <x:c r="B15" s="306">
        <x:v>4</x:v>
      </x:c>
      <x:c r="C15" s="423" t="s">
        <x:v>1424</x:v>
      </x:c>
      <x:c r="D15" s="423" t="s">
        <x:v>1677</x:v>
      </x:c>
      <x:c r="E15" s="423" t="s">
        <x:v>1353</x:v>
      </x:c>
      <x:c r="F15" s="532">
        <x:v>1350412</x:v>
      </x:c>
      <x:c r="G15" s="533">
        <x:f t="shared" si="0"/>
        <x:v>472644.19999999995</x:v>
      </x:c>
      <x:c r="H15" s="532">
        <x:v>121537.08</x:v>
      </x:c>
      <x:c r="I15" s="533">
        <x:f t="shared" si="1"/>
        <x:v>-42537.977999999996</x:v>
      </x:c>
      <x:c r="J15" s="533">
        <x:f t="shared" si="2"/>
        <x:v>551643.30199999991</x:v>
      </x:c>
      <x:c r="K15" s="534"/>
      <x:c r="L15" s="532">
        <x:f t="shared" si="3"/>
        <x:v>1350412</x:v>
      </x:c>
      <x:c r="M15" s="533">
        <x:f t="shared" si="4"/>
        <x:v>283586.51999999996</x:v>
      </x:c>
      <x:c r="N15" s="532">
        <x:v>121537.08</x:v>
      </x:c>
      <x:c r="O15" s="533">
        <x:f t="shared" si="5"/>
        <x:v>-25522.786799999998</x:v>
      </x:c>
      <x:c r="P15" s="533">
        <x:f t="shared" si="6"/>
        <x:v>379600.81319999998</x:v>
      </x:c>
      <x:c r="Q15" s="533"/>
      <x:c r="R15" s="533">
        <x:f t="shared" si="7"/>
        <x:v>172042.48879999993</x:v>
      </x:c>
      <x:c r="S15" s="534"/>
      <x:c r="T15" s="532">
        <x:v>0</x:v>
      </x:c>
      <x:c r="U15" s="534"/>
      <x:c r="V15" s="532">
        <x:v>0</x:v>
      </x:c>
      <x:c r="W15" s="534"/>
      <x:c r="X15" s="533">
        <x:f t="shared" si="8"/>
        <x:v>172042.48879999993</x:v>
      </x:c>
      <x:c r="Y15" s="530"/>
      <x:c r="Z15" s="431" t="s">
        <x:v>240</x:v>
      </x:c>
      <x:c r="AA15" s="531"/>
      <x:c r="AB15" s="431" t="s">
        <x:v>22</x:v>
      </x:c>
      <x:c r="AC15" s="531"/>
      <x:c r="AD15" s="1443">
        <x:v>6.5299999999999997E-2</x:v>
      </x:c>
      <x:c r="AE15" s="531"/>
      <x:c r="AF15" s="533">
        <x:f t="shared" si="9"/>
        <x:v>11234.374518639996</x:v>
      </x:c>
      <x:c r="AG15" s="257"/>
      <x:c r="AH15" s="306">
        <x:v>190</x:v>
      </x:c>
      <x:c r="AI15" s="306"/>
    </x:row>
    <x:row r="16" spans="1:162">
      <x:c r="B16" s="306">
        <x:v>5</x:v>
      </x:c>
      <x:c r="C16" s="423" t="s">
        <x:v>1425</x:v>
      </x:c>
      <x:c r="D16" s="423" t="s">
        <x:v>1677</x:v>
      </x:c>
      <x:c r="E16" s="423" t="s">
        <x:v>1353</x:v>
      </x:c>
      <x:c r="F16" s="532">
        <x:v>156169.44</x:v>
      </x:c>
      <x:c r="G16" s="533">
        <x:f t="shared" si="0"/>
        <x:v>54659.303999999996</x:v>
      </x:c>
      <x:c r="H16" s="532">
        <x:v>14055.249599999999</x:v>
      </x:c>
      <x:c r="I16" s="533">
        <x:f t="shared" si="1"/>
        <x:v>-4919.3373599999995</x:v>
      </x:c>
      <x:c r="J16" s="533">
        <x:f t="shared" si="2"/>
        <x:v>63795.216240000002</x:v>
      </x:c>
      <x:c r="K16" s="534"/>
      <x:c r="L16" s="532">
        <x:f t="shared" si="3"/>
        <x:v>156169.44</x:v>
      </x:c>
      <x:c r="M16" s="533">
        <x:f t="shared" si="4"/>
        <x:v>32795.582399999999</x:v>
      </x:c>
      <x:c r="N16" s="532">
        <x:v>14055.249599999999</x:v>
      </x:c>
      <x:c r="O16" s="533">
        <x:f t="shared" si="5"/>
        <x:v>-2951.6024159999997</x:v>
      </x:c>
      <x:c r="P16" s="533">
        <x:f t="shared" si="6"/>
        <x:v>43899.229583999993</x:v>
      </x:c>
      <x:c r="Q16" s="533"/>
      <x:c r="R16" s="533">
        <x:f t="shared" si="7"/>
        <x:v>19895.986656000008</x:v>
      </x:c>
      <x:c r="S16" s="534"/>
      <x:c r="T16" s="532">
        <x:v>0</x:v>
      </x:c>
      <x:c r="U16" s="534"/>
      <x:c r="V16" s="532">
        <x:v>0</x:v>
      </x:c>
      <x:c r="W16" s="534"/>
      <x:c r="X16" s="533">
        <x:f t="shared" si="8"/>
        <x:v>19895.986656000008</x:v>
      </x:c>
      <x:c r="Y16" s="530"/>
      <x:c r="Z16" s="431" t="s">
        <x:v>240</x:v>
      </x:c>
      <x:c r="AA16" s="531"/>
      <x:c r="AB16" s="431" t="s">
        <x:v>22</x:v>
      </x:c>
      <x:c r="AC16" s="531"/>
      <x:c r="AD16" s="1443">
        <x:v>6.5299999999999997E-2</x:v>
      </x:c>
      <x:c r="AE16" s="531"/>
      <x:c r="AF16" s="533">
        <x:f t="shared" si="9"/>
        <x:v>1299.2079286368005</x:v>
      </x:c>
      <x:c r="AG16" s="257"/>
      <x:c r="AH16" s="306">
        <x:v>190</x:v>
      </x:c>
      <x:c r="AI16" s="306"/>
    </x:row>
    <x:row r="17" spans="2:35">
      <x:c r="B17" s="306">
        <x:v>6</x:v>
      </x:c>
      <x:c r="C17" s="423" t="s">
        <x:v>1357</x:v>
      </x:c>
      <x:c r="D17" s="423" t="s">
        <x:v>1677</x:v>
      </x:c>
      <x:c r="E17" s="423" t="s">
        <x:v>1353</x:v>
      </x:c>
      <x:c r="F17" s="532">
        <x:v>3405703.67</x:v>
      </x:c>
      <x:c r="G17" s="533">
        <x:f t="shared" si="0"/>
        <x:v>1191996.2844999998</x:v>
      </x:c>
      <x:c r="H17" s="532">
        <x:v>306513.33029999997</x:v>
      </x:c>
      <x:c r="I17" s="533">
        <x:f t="shared" si="1"/>
        <x:v>-107279.66560499999</x:v>
      </x:c>
      <x:c r="J17" s="533">
        <x:f t="shared" si="2"/>
        <x:v>1391229.9491949999</x:v>
      </x:c>
      <x:c r="K17" s="534"/>
      <x:c r="L17" s="532">
        <x:f t="shared" si="3"/>
        <x:v>3405703.67</x:v>
      </x:c>
      <x:c r="M17" s="533">
        <x:f t="shared" si="4"/>
        <x:v>715197.77069999999</x:v>
      </x:c>
      <x:c r="N17" s="532">
        <x:v>306513.33029999997</x:v>
      </x:c>
      <x:c r="O17" s="533">
        <x:f t="shared" si="5"/>
        <x:v>-64367.799362999991</x:v>
      </x:c>
      <x:c r="P17" s="533">
        <x:f t="shared" si="6"/>
        <x:v>957343.30163700006</x:v>
      </x:c>
      <x:c r="Q17" s="533"/>
      <x:c r="R17" s="533">
        <x:f t="shared" si="7"/>
        <x:v>433886.64755799982</x:v>
      </x:c>
      <x:c r="S17" s="534"/>
      <x:c r="T17" s="532">
        <x:v>0</x:v>
      </x:c>
      <x:c r="U17" s="534"/>
      <x:c r="V17" s="532">
        <x:v>0</x:v>
      </x:c>
      <x:c r="W17" s="534"/>
      <x:c r="X17" s="533">
        <x:f t="shared" si="8"/>
        <x:v>433886.64755799982</x:v>
      </x:c>
      <x:c r="Y17" s="530"/>
      <x:c r="Z17" s="431" t="s">
        <x:v>240</x:v>
      </x:c>
      <x:c r="AA17" s="531"/>
      <x:c r="AB17" s="431" t="s">
        <x:v>22</x:v>
      </x:c>
      <x:c r="AC17" s="531"/>
      <x:c r="AD17" s="1443">
        <x:v>6.5299999999999997E-2</x:v>
      </x:c>
      <x:c r="AE17" s="531"/>
      <x:c r="AF17" s="533">
        <x:f t="shared" si="9"/>
        <x:v>28332.798085537386</x:v>
      </x:c>
      <x:c r="AG17" s="257"/>
      <x:c r="AH17" s="306">
        <x:v>190</x:v>
      </x:c>
      <x:c r="AI17" s="306"/>
    </x:row>
    <x:row r="18" spans="2:35">
      <x:c r="B18" s="306">
        <x:v>7</x:v>
      </x:c>
      <x:c r="C18" s="423" t="s">
        <x:v>1360</x:v>
      </x:c>
      <x:c r="D18" s="423" t="s">
        <x:v>1677</x:v>
      </x:c>
      <x:c r="E18" s="423" t="s">
        <x:v>1353</x:v>
      </x:c>
      <x:c r="F18" s="532">
        <x:v>1776910.91</x:v>
      </x:c>
      <x:c r="G18" s="533">
        <x:f t="shared" si="0"/>
        <x:v>621918.81849999994</x:v>
      </x:c>
      <x:c r="H18" s="532">
        <x:v>159921.98189999998</x:v>
      </x:c>
      <x:c r="I18" s="533">
        <x:f t="shared" si="1"/>
        <x:v>-55972.693664999992</x:v>
      </x:c>
      <x:c r="J18" s="533">
        <x:f t="shared" si="2"/>
        <x:v>725868.10673499992</x:v>
      </x:c>
      <x:c r="K18" s="534"/>
      <x:c r="L18" s="532">
        <x:f t="shared" si="3"/>
        <x:v>1776910.91</x:v>
      </x:c>
      <x:c r="M18" s="533">
        <x:f t="shared" si="4"/>
        <x:v>373151.29109999997</x:v>
      </x:c>
      <x:c r="N18" s="532">
        <x:v>159921.98189999998</x:v>
      </x:c>
      <x:c r="O18" s="533">
        <x:f t="shared" si="5"/>
        <x:v>-33583.616198999996</x:v>
      </x:c>
      <x:c r="P18" s="533">
        <x:f t="shared" si="6"/>
        <x:v>499489.65680099995</x:v>
      </x:c>
      <x:c r="Q18" s="533"/>
      <x:c r="R18" s="533">
        <x:f t="shared" si="7"/>
        <x:v>226378.44993399997</x:v>
      </x:c>
      <x:c r="S18" s="534"/>
      <x:c r="T18" s="532">
        <x:v>0</x:v>
      </x:c>
      <x:c r="U18" s="534"/>
      <x:c r="V18" s="532">
        <x:v>0</x:v>
      </x:c>
      <x:c r="W18" s="534"/>
      <x:c r="X18" s="533">
        <x:f t="shared" si="8"/>
        <x:v>226378.44993399997</x:v>
      </x:c>
      <x:c r="Y18" s="530"/>
      <x:c r="Z18" s="431" t="s">
        <x:v>240</x:v>
      </x:c>
      <x:c r="AA18" s="531"/>
      <x:c r="AB18" s="431" t="s">
        <x:v>22</x:v>
      </x:c>
      <x:c r="AC18" s="531"/>
      <x:c r="AD18" s="1443">
        <x:v>6.5299999999999997E-2</x:v>
      </x:c>
      <x:c r="AE18" s="531"/>
      <x:c r="AF18" s="533">
        <x:f t="shared" si="9"/>
        <x:v>14782.512780690198</x:v>
      </x:c>
      <x:c r="AG18" s="257"/>
      <x:c r="AH18" s="306">
        <x:v>190</x:v>
      </x:c>
      <x:c r="AI18" s="306"/>
    </x:row>
    <x:row r="19" spans="2:35">
      <x:c r="B19" s="306">
        <x:v>8</x:v>
      </x:c>
      <x:c r="C19" s="423" t="s">
        <x:v>1361</x:v>
      </x:c>
      <x:c r="D19" s="423" t="s">
        <x:v>1677</x:v>
      </x:c>
      <x:c r="E19" s="423" t="s">
        <x:v>1353</x:v>
      </x:c>
      <x:c r="F19" s="532">
        <x:v>2978952.3642689832</x:v>
      </x:c>
      <x:c r="G19" s="533">
        <x:f t="shared" si="0"/>
        <x:v>1042633.3274941441</x:v>
      </x:c>
      <x:c r="H19" s="532">
        <x:v>268105.71278420847</x:v>
      </x:c>
      <x:c r="I19" s="533">
        <x:f t="shared" si="1"/>
        <x:v>-93836.999474472963</x:v>
      </x:c>
      <x:c r="J19" s="533">
        <x:f t="shared" si="2"/>
        <x:v>1216902.0408038795</x:v>
      </x:c>
      <x:c r="K19" s="534"/>
      <x:c r="L19" s="532">
        <x:f t="shared" si="3"/>
        <x:v>2978952.3642689832</x:v>
      </x:c>
      <x:c r="M19" s="533">
        <x:f t="shared" si="4"/>
        <x:v>625579.99649648648</x:v>
      </x:c>
      <x:c r="N19" s="532">
        <x:v>268105.71278420847</x:v>
      </x:c>
      <x:c r="O19" s="533">
        <x:f t="shared" si="5"/>
        <x:v>-56302.199684683779</x:v>
      </x:c>
      <x:c r="P19" s="533">
        <x:f t="shared" si="6"/>
        <x:v>837383.50959601114</x:v>
      </x:c>
      <x:c r="Q19" s="533"/>
      <x:c r="R19" s="533">
        <x:f t="shared" si="7"/>
        <x:v>379518.53120786836</x:v>
      </x:c>
      <x:c r="S19" s="534"/>
      <x:c r="T19" s="532">
        <x:v>0</x:v>
      </x:c>
      <x:c r="U19" s="534"/>
      <x:c r="V19" s="532">
        <x:v>0</x:v>
      </x:c>
      <x:c r="W19" s="534"/>
      <x:c r="X19" s="533">
        <x:f t="shared" si="8"/>
        <x:v>379518.53120786836</x:v>
      </x:c>
      <x:c r="Y19" s="530"/>
      <x:c r="Z19" s="431" t="s">
        <x:v>240</x:v>
      </x:c>
      <x:c r="AA19" s="531"/>
      <x:c r="AB19" s="431" t="s">
        <x:v>22</x:v>
      </x:c>
      <x:c r="AC19" s="531"/>
      <x:c r="AD19" s="1443">
        <x:v>6.5299999999999997E-2</x:v>
      </x:c>
      <x:c r="AE19" s="531"/>
      <x:c r="AF19" s="533">
        <x:f t="shared" si="9"/>
        <x:v>24782.560087873804</x:v>
      </x:c>
      <x:c r="AG19" s="257"/>
      <x:c r="AH19" s="306">
        <x:v>190</x:v>
      </x:c>
      <x:c r="AI19" s="306"/>
    </x:row>
    <x:row r="20" spans="2:35">
      <x:c r="B20" s="306">
        <x:v>9</x:v>
      </x:c>
      <x:c r="C20" s="423" t="s">
        <x:v>1426</x:v>
      </x:c>
      <x:c r="D20" s="423" t="s">
        <x:v>1677</x:v>
      </x:c>
      <x:c r="E20" s="423" t="s">
        <x:v>1353</x:v>
      </x:c>
      <x:c r="F20" s="532">
        <x:v>135000</x:v>
      </x:c>
      <x:c r="G20" s="533">
        <x:f t="shared" si="0"/>
        <x:v>47250</x:v>
      </x:c>
      <x:c r="H20" s="532">
        <x:v>12150</x:v>
      </x:c>
      <x:c r="I20" s="533">
        <x:f t="shared" si="1"/>
        <x:v>-4252.5</x:v>
      </x:c>
      <x:c r="J20" s="533">
        <x:f t="shared" si="2"/>
        <x:v>55147.5</x:v>
      </x:c>
      <x:c r="K20" s="534"/>
      <x:c r="L20" s="532">
        <x:f t="shared" si="3"/>
        <x:v>135000</x:v>
      </x:c>
      <x:c r="M20" s="533">
        <x:f t="shared" si="4"/>
        <x:v>28350</x:v>
      </x:c>
      <x:c r="N20" s="532">
        <x:v>12150</x:v>
      </x:c>
      <x:c r="O20" s="533">
        <x:f t="shared" si="5"/>
        <x:v>-2551.5</x:v>
      </x:c>
      <x:c r="P20" s="533">
        <x:f t="shared" si="6"/>
        <x:v>37948.5</x:v>
      </x:c>
      <x:c r="Q20" s="533"/>
      <x:c r="R20" s="533">
        <x:f t="shared" si="7"/>
        <x:v>17199</x:v>
      </x:c>
      <x:c r="S20" s="534"/>
      <x:c r="T20" s="532">
        <x:v>0</x:v>
      </x:c>
      <x:c r="U20" s="534"/>
      <x:c r="V20" s="532">
        <x:v>0</x:v>
      </x:c>
      <x:c r="W20" s="534"/>
      <x:c r="X20" s="533">
        <x:f t="shared" si="8"/>
        <x:v>17199</x:v>
      </x:c>
      <x:c r="Y20" s="530"/>
      <x:c r="Z20" s="431" t="s">
        <x:v>240</x:v>
      </x:c>
      <x:c r="AA20" s="531"/>
      <x:c r="AB20" s="431" t="s">
        <x:v>22</x:v>
      </x:c>
      <x:c r="AC20" s="531"/>
      <x:c r="AD20" s="1443">
        <x:v>6.5299999999999997E-2</x:v>
      </x:c>
      <x:c r="AE20" s="531"/>
      <x:c r="AF20" s="533">
        <x:f t="shared" si="9"/>
        <x:v>1123.0946999999999</x:v>
      </x:c>
      <x:c r="AG20" s="257"/>
      <x:c r="AH20" s="306">
        <x:v>190</x:v>
      </x:c>
      <x:c r="AI20" s="306"/>
    </x:row>
    <x:row r="21" spans="2:35">
      <x:c r="B21" s="306">
        <x:v>10</x:v>
      </x:c>
      <x:c r="C21" s="423" t="s">
        <x:v>1427</x:v>
      </x:c>
      <x:c r="D21" s="423" t="s">
        <x:v>1677</x:v>
      </x:c>
      <x:c r="E21" s="423" t="s">
        <x:v>1353</x:v>
      </x:c>
      <x:c r="F21" s="532">
        <x:v>-156169.44</x:v>
      </x:c>
      <x:c r="G21" s="533">
        <x:f t="shared" si="0"/>
        <x:v>-54659.303999999996</x:v>
      </x:c>
      <x:c r="H21" s="532">
        <x:v>-14055.249599999999</x:v>
      </x:c>
      <x:c r="I21" s="533">
        <x:f t="shared" si="1"/>
        <x:v>4919.3373599999995</x:v>
      </x:c>
      <x:c r="J21" s="533">
        <x:f t="shared" si="2"/>
        <x:v>-63795.216240000002</x:v>
      </x:c>
      <x:c r="K21" s="534"/>
      <x:c r="L21" s="532">
        <x:f t="shared" si="3"/>
        <x:v>-156169.44</x:v>
      </x:c>
      <x:c r="M21" s="533">
        <x:f t="shared" si="4"/>
        <x:v>-32795.582399999999</x:v>
      </x:c>
      <x:c r="N21" s="532">
        <x:v>-14055.249599999999</x:v>
      </x:c>
      <x:c r="O21" s="533">
        <x:f t="shared" si="5"/>
        <x:v>2951.6024159999997</x:v>
      </x:c>
      <x:c r="P21" s="533">
        <x:f t="shared" si="6"/>
        <x:v>-43899.229583999993</x:v>
      </x:c>
      <x:c r="Q21" s="533"/>
      <x:c r="R21" s="533">
        <x:f t="shared" si="7"/>
        <x:v>-19895.986656000008</x:v>
      </x:c>
      <x:c r="S21" s="534"/>
      <x:c r="T21" s="532">
        <x:v>0</x:v>
      </x:c>
      <x:c r="U21" s="534"/>
      <x:c r="V21" s="532">
        <x:v>0</x:v>
      </x:c>
      <x:c r="W21" s="534"/>
      <x:c r="X21" s="533">
        <x:f t="shared" si="8"/>
        <x:v>-19895.986656000008</x:v>
      </x:c>
      <x:c r="Y21" s="530"/>
      <x:c r="Z21" s="431" t="s">
        <x:v>240</x:v>
      </x:c>
      <x:c r="AA21" s="531"/>
      <x:c r="AB21" s="431" t="s">
        <x:v>22</x:v>
      </x:c>
      <x:c r="AC21" s="531"/>
      <x:c r="AD21" s="1443">
        <x:v>6.5299999999999997E-2</x:v>
      </x:c>
      <x:c r="AE21" s="531"/>
      <x:c r="AF21" s="533">
        <x:f t="shared" si="9"/>
        <x:v>-1299.2079286368005</x:v>
      </x:c>
      <x:c r="AG21" s="257"/>
      <x:c r="AH21" s="306">
        <x:v>190</x:v>
      </x:c>
      <x:c r="AI21" s="306"/>
    </x:row>
    <x:row r="22" spans="2:35">
      <x:c r="B22" s="306">
        <x:v>11</x:v>
      </x:c>
      <x:c r="C22" s="423" t="s">
        <x:v>1428</x:v>
      </x:c>
      <x:c r="D22" s="423" t="s">
        <x:v>1677</x:v>
      </x:c>
      <x:c r="E22" s="423" t="s">
        <x:v>1353</x:v>
      </x:c>
      <x:c r="F22" s="532">
        <x:v>-1350412</x:v>
      </x:c>
      <x:c r="G22" s="533">
        <x:f t="shared" si="0"/>
        <x:v>-472644.19999999995</x:v>
      </x:c>
      <x:c r="H22" s="532">
        <x:v>-121537.08</x:v>
      </x:c>
      <x:c r="I22" s="533">
        <x:f t="shared" si="1"/>
        <x:v>42537.977999999996</x:v>
      </x:c>
      <x:c r="J22" s="533">
        <x:f t="shared" si="2"/>
        <x:v>-551643.30199999991</x:v>
      </x:c>
      <x:c r="K22" s="534"/>
      <x:c r="L22" s="532">
        <x:f t="shared" si="3"/>
        <x:v>-1350412</x:v>
      </x:c>
      <x:c r="M22" s="533">
        <x:f t="shared" si="4"/>
        <x:v>-283586.51999999996</x:v>
      </x:c>
      <x:c r="N22" s="532">
        <x:v>-121537.08</x:v>
      </x:c>
      <x:c r="O22" s="533">
        <x:f t="shared" si="5"/>
        <x:v>25522.786799999998</x:v>
      </x:c>
      <x:c r="P22" s="533">
        <x:f t="shared" si="6"/>
        <x:v>-379600.81319999998</x:v>
      </x:c>
      <x:c r="Q22" s="533"/>
      <x:c r="R22" s="533">
        <x:f t="shared" si="7"/>
        <x:v>-172042.48879999993</x:v>
      </x:c>
      <x:c r="S22" s="534"/>
      <x:c r="T22" s="532">
        <x:v>0</x:v>
      </x:c>
      <x:c r="U22" s="534"/>
      <x:c r="V22" s="532">
        <x:v>0</x:v>
      </x:c>
      <x:c r="W22" s="534"/>
      <x:c r="X22" s="533">
        <x:f t="shared" si="8"/>
        <x:v>-172042.48879999993</x:v>
      </x:c>
      <x:c r="Y22" s="530"/>
      <x:c r="Z22" s="431" t="s">
        <x:v>240</x:v>
      </x:c>
      <x:c r="AA22" s="531"/>
      <x:c r="AB22" s="431" t="s">
        <x:v>22</x:v>
      </x:c>
      <x:c r="AC22" s="531"/>
      <x:c r="AD22" s="1443">
        <x:v>6.5299999999999997E-2</x:v>
      </x:c>
      <x:c r="AE22" s="531"/>
      <x:c r="AF22" s="533">
        <x:f t="shared" si="9"/>
        <x:v>-11234.374518639996</x:v>
      </x:c>
      <x:c r="AG22" s="257"/>
      <x:c r="AH22" s="306">
        <x:v>190</x:v>
      </x:c>
      <x:c r="AI22" s="306"/>
    </x:row>
    <x:row r="23" spans="2:35">
      <x:c r="B23" s="306">
        <x:v>12</x:v>
      </x:c>
      <x:c r="C23" s="423" t="s">
        <x:v>1429</x:v>
      </x:c>
      <x:c r="D23" s="423" t="s">
        <x:v>1677</x:v>
      </x:c>
      <x:c r="E23" s="423" t="s">
        <x:v>1353</x:v>
      </x:c>
      <x:c r="F23" s="532">
        <x:v>8741596</x:v>
      </x:c>
      <x:c r="G23" s="533">
        <x:f t="shared" si="0"/>
        <x:v>3059558.5999999996</x:v>
      </x:c>
      <x:c r="H23" s="532">
        <x:v>786743.64</x:v>
      </x:c>
      <x:c r="I23" s="533">
        <x:f t="shared" si="1"/>
        <x:v>-275360.27399999998</x:v>
      </x:c>
      <x:c r="J23" s="533">
        <x:f t="shared" si="2"/>
        <x:v>3570941.966</x:v>
      </x:c>
      <x:c r="K23" s="534"/>
      <x:c r="L23" s="532">
        <x:f t="shared" si="3"/>
        <x:v>8741596</x:v>
      </x:c>
      <x:c r="M23" s="533">
        <x:f t="shared" si="4"/>
        <x:v>1835735.16</x:v>
      </x:c>
      <x:c r="N23" s="532">
        <x:v>786743.64</x:v>
      </x:c>
      <x:c r="O23" s="533">
        <x:f t="shared" si="5"/>
        <x:v>-165216.16440000001</x:v>
      </x:c>
      <x:c r="P23" s="533">
        <x:f t="shared" si="6"/>
        <x:v>2457262.6355999997</x:v>
      </x:c>
      <x:c r="Q23" s="533"/>
      <x:c r="R23" s="533">
        <x:f t="shared" si="7"/>
        <x:v>1113679.3304000003</x:v>
      </x:c>
      <x:c r="S23" s="534"/>
      <x:c r="T23" s="532">
        <x:v>0</x:v>
      </x:c>
      <x:c r="U23" s="534"/>
      <x:c r="V23" s="532">
        <x:v>0</x:v>
      </x:c>
      <x:c r="W23" s="534"/>
      <x:c r="X23" s="533">
        <x:f t="shared" si="8"/>
        <x:v>1113679.3304000003</x:v>
      </x:c>
      <x:c r="Y23" s="530"/>
      <x:c r="Z23" s="431" t="s">
        <x:v>240</x:v>
      </x:c>
      <x:c r="AA23" s="531"/>
      <x:c r="AB23" s="431" t="s">
        <x:v>22</x:v>
      </x:c>
      <x:c r="AC23" s="531"/>
      <x:c r="AD23" s="1443">
        <x:v>6.5299999999999997E-2</x:v>
      </x:c>
      <x:c r="AE23" s="531"/>
      <x:c r="AF23" s="533">
        <x:f t="shared" si="9"/>
        <x:v>72723.260275120017</x:v>
      </x:c>
      <x:c r="AG23" s="257"/>
      <x:c r="AH23" s="306">
        <x:v>190</x:v>
      </x:c>
      <x:c r="AI23" s="306"/>
    </x:row>
    <x:row r="24" spans="2:35">
      <x:c r="B24" s="306">
        <x:v>13</x:v>
      </x:c>
      <x:c r="C24" s="423" t="s">
        <x:v>1430</x:v>
      </x:c>
      <x:c r="D24" s="423" t="s">
        <x:v>1677</x:v>
      </x:c>
      <x:c r="E24" s="423" t="s">
        <x:v>1353</x:v>
      </x:c>
      <x:c r="F24" s="532">
        <x:v>518589.12</x:v>
      </x:c>
      <x:c r="G24" s="533">
        <x:f t="shared" si="0"/>
        <x:v>181506.19199999998</x:v>
      </x:c>
      <x:c r="H24" s="532">
        <x:v>46673.020799999998</x:v>
      </x:c>
      <x:c r="I24" s="533">
        <x:f t="shared" si="1"/>
        <x:v>-16335.557279999999</x:v>
      </x:c>
      <x:c r="J24" s="533">
        <x:f t="shared" si="2"/>
        <x:v>211843.65551999997</x:v>
      </x:c>
      <x:c r="K24" s="534"/>
      <x:c r="L24" s="532">
        <x:f t="shared" si="3"/>
        <x:v>518589.12</x:v>
      </x:c>
      <x:c r="M24" s="533">
        <x:f t="shared" si="4"/>
        <x:v>108903.71519999999</x:v>
      </x:c>
      <x:c r="N24" s="532">
        <x:v>46673.020799999998</x:v>
      </x:c>
      <x:c r="O24" s="533">
        <x:f t="shared" si="5"/>
        <x:v>-9801.3343679999998</x:v>
      </x:c>
      <x:c r="P24" s="533">
        <x:f t="shared" si="6"/>
        <x:v>145775.40163199996</x:v>
      </x:c>
      <x:c r="Q24" s="533"/>
      <x:c r="R24" s="533">
        <x:f t="shared" si="7"/>
        <x:v>66068.253888000007</x:v>
      </x:c>
      <x:c r="S24" s="534"/>
      <x:c r="T24" s="532">
        <x:v>0</x:v>
      </x:c>
      <x:c r="U24" s="534"/>
      <x:c r="V24" s="532">
        <x:v>0</x:v>
      </x:c>
      <x:c r="W24" s="534"/>
      <x:c r="X24" s="533">
        <x:f t="shared" si="8"/>
        <x:v>66068.253888000007</x:v>
      </x:c>
      <x:c r="Y24" s="530"/>
      <x:c r="Z24" s="431" t="s">
        <x:v>240</x:v>
      </x:c>
      <x:c r="AA24" s="531"/>
      <x:c r="AB24" s="431" t="s">
        <x:v>22</x:v>
      </x:c>
      <x:c r="AC24" s="531"/>
      <x:c r="AD24" s="1443">
        <x:v>6.5299999999999997E-2</x:v>
      </x:c>
      <x:c r="AE24" s="531"/>
      <x:c r="AF24" s="533">
        <x:f t="shared" si="9"/>
        <x:v>4314.2569788864002</x:v>
      </x:c>
      <x:c r="AG24" s="257"/>
      <x:c r="AH24" s="306">
        <x:v>190</x:v>
      </x:c>
      <x:c r="AI24" s="306"/>
    </x:row>
    <x:row r="25" spans="2:35">
      <x:c r="B25" s="306">
        <x:v>14</x:v>
      </x:c>
      <x:c r="C25" s="423" t="s">
        <x:v>1431</x:v>
      </x:c>
      <x:c r="D25" s="423" t="s">
        <x:v>1677</x:v>
      </x:c>
      <x:c r="E25" s="423" t="s">
        <x:v>1353</x:v>
      </x:c>
      <x:c r="F25" s="532">
        <x:v>-135000</x:v>
      </x:c>
      <x:c r="G25" s="533">
        <x:f t="shared" si="0"/>
        <x:v>-47250</x:v>
      </x:c>
      <x:c r="H25" s="532">
        <x:v>-12150</x:v>
      </x:c>
      <x:c r="I25" s="533">
        <x:f t="shared" si="1"/>
        <x:v>4252.5</x:v>
      </x:c>
      <x:c r="J25" s="533">
        <x:f t="shared" si="2"/>
        <x:v>-55147.5</x:v>
      </x:c>
      <x:c r="K25" s="534"/>
      <x:c r="L25" s="532">
        <x:f t="shared" si="3"/>
        <x:v>-135000</x:v>
      </x:c>
      <x:c r="M25" s="533">
        <x:f t="shared" si="4"/>
        <x:v>-28350</x:v>
      </x:c>
      <x:c r="N25" s="532">
        <x:v>-12150</x:v>
      </x:c>
      <x:c r="O25" s="533">
        <x:f t="shared" si="5"/>
        <x:v>2551.5</x:v>
      </x:c>
      <x:c r="P25" s="533">
        <x:f t="shared" si="6"/>
        <x:v>-37948.5</x:v>
      </x:c>
      <x:c r="Q25" s="533"/>
      <x:c r="R25" s="533">
        <x:f t="shared" si="7"/>
        <x:v>-17199</x:v>
      </x:c>
      <x:c r="S25" s="534"/>
      <x:c r="T25" s="532">
        <x:v>0</x:v>
      </x:c>
      <x:c r="U25" s="534"/>
      <x:c r="V25" s="532">
        <x:v>0</x:v>
      </x:c>
      <x:c r="W25" s="534"/>
      <x:c r="X25" s="533">
        <x:f t="shared" si="8"/>
        <x:v>-17199</x:v>
      </x:c>
      <x:c r="Y25" s="530"/>
      <x:c r="Z25" s="431" t="s">
        <x:v>240</x:v>
      </x:c>
      <x:c r="AA25" s="531"/>
      <x:c r="AB25" s="431" t="s">
        <x:v>22</x:v>
      </x:c>
      <x:c r="AC25" s="531"/>
      <x:c r="AD25" s="1443">
        <x:v>6.5299999999999997E-2</x:v>
      </x:c>
      <x:c r="AE25" s="531"/>
      <x:c r="AF25" s="533">
        <x:f t="shared" si="9"/>
        <x:v>-1123.0946999999999</x:v>
      </x:c>
      <x:c r="AG25" s="257"/>
      <x:c r="AH25" s="306">
        <x:v>190</x:v>
      </x:c>
      <x:c r="AI25" s="306"/>
    </x:row>
    <x:row r="26" spans="2:35">
      <x:c r="B26" s="306">
        <x:v>15</x:v>
      </x:c>
      <x:c r="C26" s="423" t="s">
        <x:v>1363</x:v>
      </x:c>
      <x:c r="D26" s="423" t="s">
        <x:v>1677</x:v>
      </x:c>
      <x:c r="E26" s="423" t="s">
        <x:v>1353</x:v>
      </x:c>
      <x:c r="F26" s="532">
        <x:v>140236.19</x:v>
      </x:c>
      <x:c r="G26" s="533">
        <x:f t="shared" si="0"/>
        <x:v>49082.666499999999</x:v>
      </x:c>
      <x:c r="H26" s="532">
        <x:v>12621.257099999999</x:v>
      </x:c>
      <x:c r="I26" s="533">
        <x:f t="shared" si="1"/>
        <x:v>-4417.4399849999991</x:v>
      </x:c>
      <x:c r="J26" s="533">
        <x:f t="shared" si="2"/>
        <x:v>57286.483614999997</x:v>
      </x:c>
      <x:c r="K26" s="534"/>
      <x:c r="L26" s="532">
        <x:f t="shared" si="3"/>
        <x:v>140236.19</x:v>
      </x:c>
      <x:c r="M26" s="533">
        <x:f t="shared" si="4"/>
        <x:v>29449.599900000001</x:v>
      </x:c>
      <x:c r="N26" s="532">
        <x:v>12621.257099999999</x:v>
      </x:c>
      <x:c r="O26" s="533">
        <x:f t="shared" si="5"/>
        <x:v>-2650.4639909999996</x:v>
      </x:c>
      <x:c r="P26" s="533">
        <x:f t="shared" si="6"/>
        <x:v>39420.393009000007</x:v>
      </x:c>
      <x:c r="Q26" s="533"/>
      <x:c r="R26" s="533">
        <x:f t="shared" si="7"/>
        <x:v>17866.090605999991</x:v>
      </x:c>
      <x:c r="S26" s="534"/>
      <x:c r="T26" s="532">
        <x:v>0</x:v>
      </x:c>
      <x:c r="U26" s="534"/>
      <x:c r="V26" s="532">
        <x:v>0</x:v>
      </x:c>
      <x:c r="W26" s="534"/>
      <x:c r="X26" s="533">
        <x:f t="shared" si="8"/>
        <x:v>17866.090605999991</x:v>
      </x:c>
      <x:c r="Y26" s="530"/>
      <x:c r="Z26" s="431" t="s">
        <x:v>240</x:v>
      </x:c>
      <x:c r="AA26" s="531"/>
      <x:c r="AB26" s="431" t="s">
        <x:v>22</x:v>
      </x:c>
      <x:c r="AC26" s="531"/>
      <x:c r="AD26" s="1443">
        <x:v>6.5299999999999997E-2</x:v>
      </x:c>
      <x:c r="AE26" s="531"/>
      <x:c r="AF26" s="533">
        <x:f t="shared" si="9"/>
        <x:v>1166.6557165717993</x:v>
      </x:c>
      <x:c r="AG26" s="257"/>
      <x:c r="AH26" s="306">
        <x:v>190</x:v>
      </x:c>
      <x:c r="AI26" s="306"/>
    </x:row>
    <x:row r="27" spans="2:35">
      <x:c r="B27" s="306">
        <x:v>16</x:v>
      </x:c>
      <x:c r="C27" s="423" t="s">
        <x:v>1432</x:v>
      </x:c>
      <x:c r="D27" s="423" t="s">
        <x:v>1677</x:v>
      </x:c>
      <x:c r="E27" s="423" t="s">
        <x:v>1353</x:v>
      </x:c>
      <x:c r="F27" s="532">
        <x:v>-122306.25</x:v>
      </x:c>
      <x:c r="G27" s="533">
        <x:f t="shared" si="0"/>
        <x:v>-42807.1875</x:v>
      </x:c>
      <x:c r="H27" s="532">
        <x:v>-11007.5625</x:v>
      </x:c>
      <x:c r="I27" s="533">
        <x:f t="shared" si="1"/>
        <x:v>3852.6468749999999</x:v>
      </x:c>
      <x:c r="J27" s="533">
        <x:f t="shared" si="2"/>
        <x:v>-49962.103125000001</x:v>
      </x:c>
      <x:c r="K27" s="534"/>
      <x:c r="L27" s="532">
        <x:f t="shared" si="3"/>
        <x:v>-122306.25</x:v>
      </x:c>
      <x:c r="M27" s="533">
        <x:f t="shared" si="4"/>
        <x:v>-25684.3125</x:v>
      </x:c>
      <x:c r="N27" s="532">
        <x:v>-11007.5625</x:v>
      </x:c>
      <x:c r="O27" s="533">
        <x:f t="shared" si="5"/>
        <x:v>2311.5881249999998</x:v>
      </x:c>
      <x:c r="P27" s="533">
        <x:f t="shared" si="6"/>
        <x:v>-34380.286874999998</x:v>
      </x:c>
      <x:c r="Q27" s="533"/>
      <x:c r="R27" s="533">
        <x:f t="shared" si="7"/>
        <x:v>-15581.816250000003</x:v>
      </x:c>
      <x:c r="S27" s="534"/>
      <x:c r="T27" s="532">
        <x:v>0</x:v>
      </x:c>
      <x:c r="U27" s="534"/>
      <x:c r="V27" s="532">
        <x:v>0</x:v>
      </x:c>
      <x:c r="W27" s="534"/>
      <x:c r="X27" s="533">
        <x:f t="shared" si="8"/>
        <x:v>-15581.816250000003</x:v>
      </x:c>
      <x:c r="Y27" s="530"/>
      <x:c r="Z27" s="431" t="s">
        <x:v>240</x:v>
      </x:c>
      <x:c r="AA27" s="531"/>
      <x:c r="AB27" s="431" t="s">
        <x:v>22</x:v>
      </x:c>
      <x:c r="AC27" s="531"/>
      <x:c r="AD27" s="1443">
        <x:v>6.5299999999999997E-2</x:v>
      </x:c>
      <x:c r="AE27" s="531"/>
      <x:c r="AF27" s="533">
        <x:f t="shared" si="9"/>
        <x:v>-1017.4926011250002</x:v>
      </x:c>
      <x:c r="AG27" s="257"/>
      <x:c r="AH27" s="306">
        <x:v>190</x:v>
      </x:c>
      <x:c r="AI27" s="306"/>
    </x:row>
    <x:row r="28" spans="2:35">
      <x:c r="B28" s="306">
        <x:v>17</x:v>
      </x:c>
      <x:c r="C28" s="423" t="s">
        <x:v>1355</x:v>
      </x:c>
      <x:c r="D28" s="423" t="s">
        <x:v>1678</x:v>
      </x:c>
      <x:c r="E28" s="423" t="s">
        <x:v>1353</x:v>
      </x:c>
      <x:c r="F28" s="532">
        <x:v>249150</x:v>
      </x:c>
      <x:c r="G28" s="533">
        <x:f t="shared" si="0"/>
        <x:v>87202.5</x:v>
      </x:c>
      <x:c r="H28" s="532">
        <x:v>22423.5</x:v>
      </x:c>
      <x:c r="I28" s="533">
        <x:f t="shared" si="1"/>
        <x:v>-7848.2249999999995</x:v>
      </x:c>
      <x:c r="J28" s="533">
        <x:f t="shared" si="2"/>
        <x:v>101777.77499999999</x:v>
      </x:c>
      <x:c r="K28" s="534"/>
      <x:c r="L28" s="532">
        <x:f t="shared" si="3"/>
        <x:v>249150</x:v>
      </x:c>
      <x:c r="M28" s="533">
        <x:f t="shared" si="4"/>
        <x:v>52321.5</x:v>
      </x:c>
      <x:c r="N28" s="532">
        <x:v>22423.5</x:v>
      </x:c>
      <x:c r="O28" s="533">
        <x:f t="shared" si="5"/>
        <x:v>-4708.9349999999995</x:v>
      </x:c>
      <x:c r="P28" s="533">
        <x:f t="shared" si="6"/>
        <x:v>70036.065000000002</x:v>
      </x:c>
      <x:c r="Q28" s="533"/>
      <x:c r="R28" s="533">
        <x:f t="shared" si="7"/>
        <x:v>31741.709999999992</x:v>
      </x:c>
      <x:c r="S28" s="534"/>
      <x:c r="T28" s="532">
        <x:v>0</x:v>
      </x:c>
      <x:c r="U28" s="534"/>
      <x:c r="V28" s="532">
        <x:v>0</x:v>
      </x:c>
      <x:c r="W28" s="534"/>
      <x:c r="X28" s="533">
        <x:f t="shared" si="8"/>
        <x:v>31741.709999999992</x:v>
      </x:c>
      <x:c r="Y28" s="530"/>
      <x:c r="Z28" s="431" t="s">
        <x:v>240</x:v>
      </x:c>
      <x:c r="AA28" s="531"/>
      <x:c r="AB28" s="431" t="s">
        <x:v>22</x:v>
      </x:c>
      <x:c r="AC28" s="531"/>
      <x:c r="AD28" s="1443">
        <x:v>6.5299999999999997E-2</x:v>
      </x:c>
      <x:c r="AE28" s="531"/>
      <x:c r="AF28" s="533">
        <x:f t="shared" si="9"/>
        <x:v>2072.7336629999995</x:v>
      </x:c>
      <x:c r="AG28" s="257"/>
      <x:c r="AH28" s="306">
        <x:v>190</x:v>
      </x:c>
      <x:c r="AI28" s="306"/>
    </x:row>
    <x:row r="29" spans="2:35">
      <x:c r="B29" s="306">
        <x:v>18</x:v>
      </x:c>
      <x:c r="C29" s="423" t="s">
        <x:v>1354</x:v>
      </x:c>
      <x:c r="D29" s="423" t="s">
        <x:v>1679</x:v>
      </x:c>
      <x:c r="E29" s="423" t="s">
        <x:v>1353</x:v>
      </x:c>
      <x:c r="F29" s="532">
        <x:v>2941546.13</x:v>
      </x:c>
      <x:c r="G29" s="533">
        <x:f t="shared" si="0"/>
        <x:v>1029541.1454999999</x:v>
      </x:c>
      <x:c r="H29" s="532">
        <x:v>264739.15169999999</x:v>
      </x:c>
      <x:c r="I29" s="533">
        <x:f t="shared" si="1"/>
        <x:v>-92658.70309499999</x:v>
      </x:c>
      <x:c r="J29" s="533">
        <x:f t="shared" si="2"/>
        <x:v>1201621.5941049999</x:v>
      </x:c>
      <x:c r="K29" s="534"/>
      <x:c r="L29" s="532">
        <x:f t="shared" si="3"/>
        <x:v>2941546.13</x:v>
      </x:c>
      <x:c r="M29" s="533">
        <x:f t="shared" si="4"/>
        <x:v>617724.68729999999</x:v>
      </x:c>
      <x:c r="N29" s="532">
        <x:v>264739.15169999999</x:v>
      </x:c>
      <x:c r="O29" s="533">
        <x:f t="shared" si="5"/>
        <x:v>-55595.221856999997</x:v>
      </x:c>
      <x:c r="P29" s="533">
        <x:f t="shared" si="6"/>
        <x:v>826868.61714299989</x:v>
      </x:c>
      <x:c r="Q29" s="533"/>
      <x:c r="R29" s="533">
        <x:f t="shared" si="7"/>
        <x:v>374752.97696200002</x:v>
      </x:c>
      <x:c r="S29" s="534"/>
      <x:c r="T29" s="532">
        <x:v>0</x:v>
      </x:c>
      <x:c r="U29" s="534"/>
      <x:c r="V29" s="532">
        <x:v>0</x:v>
      </x:c>
      <x:c r="W29" s="534"/>
      <x:c r="X29" s="533">
        <x:f t="shared" si="8"/>
        <x:v>374752.97696200002</x:v>
      </x:c>
      <x:c r="Y29" s="530"/>
      <x:c r="Z29" s="431" t="s">
        <x:v>1366</x:v>
      </x:c>
      <x:c r="AA29" s="531"/>
      <x:c r="AB29" s="431" t="s">
        <x:v>22</x:v>
      </x:c>
      <x:c r="AC29" s="531"/>
      <x:c r="AD29" s="1443">
        <x:v>0.33300000000000002</x:v>
      </x:c>
      <x:c r="AE29" s="531"/>
      <x:c r="AF29" s="533">
        <x:f t="shared" si="9"/>
        <x:v>124792.74132834602</x:v>
      </x:c>
      <x:c r="AG29" s="257"/>
      <x:c r="AH29" s="306">
        <x:v>190</x:v>
      </x:c>
      <x:c r="AI29" s="306"/>
    </x:row>
    <x:row r="30" spans="2:35">
      <x:c r="B30" s="306">
        <x:v>19</x:v>
      </x:c>
      <x:c r="C30" s="423" t="s">
        <x:v>1433</x:v>
      </x:c>
      <x:c r="D30" s="423" t="s">
        <x:v>1679</x:v>
      </x:c>
      <x:c r="E30" s="423" t="s">
        <x:v>1353</x:v>
      </x:c>
      <x:c r="F30" s="532">
        <x:v>1093270.33</x:v>
      </x:c>
      <x:c r="G30" s="533">
        <x:f t="shared" si="0"/>
        <x:v>382644.61550000001</x:v>
      </x:c>
      <x:c r="H30" s="532">
        <x:v>98394.329700000002</x:v>
      </x:c>
      <x:c r="I30" s="533">
        <x:f t="shared" si="1"/>
        <x:v>-34438.015394999995</x:v>
      </x:c>
      <x:c r="J30" s="533">
        <x:f t="shared" si="2"/>
        <x:v>446600.92980500002</x:v>
      </x:c>
      <x:c r="K30" s="534"/>
      <x:c r="L30" s="532">
        <x:f t="shared" si="3"/>
        <x:v>1093270.33</x:v>
      </x:c>
      <x:c r="M30" s="533">
        <x:f t="shared" si="4"/>
        <x:v>229586.76930000001</x:v>
      </x:c>
      <x:c r="N30" s="532">
        <x:v>98394.329700000002</x:v>
      </x:c>
      <x:c r="O30" s="533">
        <x:f t="shared" si="5"/>
        <x:v>-20662.809237000001</x:v>
      </x:c>
      <x:c r="P30" s="533">
        <x:f t="shared" si="6"/>
        <x:v>307318.28976300004</x:v>
      </x:c>
      <x:c r="Q30" s="533"/>
      <x:c r="R30" s="533">
        <x:f t="shared" si="7"/>
        <x:v>139282.64004199998</x:v>
      </x:c>
      <x:c r="S30" s="534"/>
      <x:c r="T30" s="532">
        <x:v>0</x:v>
      </x:c>
      <x:c r="U30" s="534"/>
      <x:c r="V30" s="532">
        <x:v>0</x:v>
      </x:c>
      <x:c r="W30" s="534"/>
      <x:c r="X30" s="533">
        <x:f t="shared" si="8"/>
        <x:v>139282.64004199998</x:v>
      </x:c>
      <x:c r="Y30" s="530"/>
      <x:c r="Z30" s="431" t="s">
        <x:v>1366</x:v>
      </x:c>
      <x:c r="AA30" s="531"/>
      <x:c r="AB30" s="431" t="s">
        <x:v>22</x:v>
      </x:c>
      <x:c r="AC30" s="531"/>
      <x:c r="AD30" s="1443">
        <x:v>0</x:v>
      </x:c>
      <x:c r="AE30" s="531"/>
      <x:c r="AF30" s="533">
        <x:f t="shared" si="9"/>
        <x:v>0</x:v>
      </x:c>
      <x:c r="AG30" s="257"/>
      <x:c r="AH30" s="306">
        <x:v>190</x:v>
      </x:c>
      <x:c r="AI30" s="306"/>
    </x:row>
    <x:row r="31" spans="2:35">
      <x:c r="B31" s="306">
        <x:v>20</x:v>
      </x:c>
      <x:c r="C31" s="423" t="s">
        <x:v>1434</x:v>
      </x:c>
      <x:c r="D31" s="423" t="s">
        <x:v>1679</x:v>
      </x:c>
      <x:c r="E31" s="423" t="s">
        <x:v>1353</x:v>
      </x:c>
      <x:c r="F31" s="532">
        <x:v>-10676347.949999999</x:v>
      </x:c>
      <x:c r="G31" s="533">
        <x:f t="shared" si="0"/>
        <x:v>-3736721.7824999993</x:v>
      </x:c>
      <x:c r="H31" s="532">
        <x:v>-960871.31549999991</x:v>
      </x:c>
      <x:c r="I31" s="533">
        <x:f t="shared" si="1"/>
        <x:v>336304.96042499994</x:v>
      </x:c>
      <x:c r="J31" s="533">
        <x:f t="shared" si="2"/>
        <x:v>-4361288.1375749996</x:v>
      </x:c>
      <x:c r="K31" s="534"/>
      <x:c r="L31" s="532">
        <x:f t="shared" si="3"/>
        <x:v>-10676347.949999999</x:v>
      </x:c>
      <x:c r="M31" s="533">
        <x:f t="shared" si="4"/>
        <x:v>-2242033.0694999998</x:v>
      </x:c>
      <x:c r="N31" s="532">
        <x:v>-960871.31549999991</x:v>
      </x:c>
      <x:c r="O31" s="533">
        <x:f t="shared" si="5"/>
        <x:v>201782.97625499999</x:v>
      </x:c>
      <x:c r="P31" s="533">
        <x:f t="shared" si="6"/>
        <x:v>-3001121.4087449997</x:v>
      </x:c>
      <x:c r="Q31" s="533"/>
      <x:c r="R31" s="533">
        <x:f t="shared" si="7"/>
        <x:v>-1360166.7288299999</x:v>
      </x:c>
      <x:c r="S31" s="534"/>
      <x:c r="T31" s="532">
        <x:v>0</x:v>
      </x:c>
      <x:c r="U31" s="534"/>
      <x:c r="V31" s="532">
        <x:v>0</x:v>
      </x:c>
      <x:c r="W31" s="534"/>
      <x:c r="X31" s="533">
        <x:f t="shared" si="8"/>
        <x:v>-1360166.7288299999</x:v>
      </x:c>
      <x:c r="Y31" s="530"/>
      <x:c r="Z31" s="431" t="s">
        <x:v>1366</x:v>
      </x:c>
      <x:c r="AA31" s="531"/>
      <x:c r="AB31" s="431" t="s">
        <x:v>22</x:v>
      </x:c>
      <x:c r="AC31" s="531"/>
      <x:c r="AD31" s="1443">
        <x:v>0</x:v>
      </x:c>
      <x:c r="AE31" s="531"/>
      <x:c r="AF31" s="533">
        <x:f t="shared" si="9"/>
        <x:v>0</x:v>
      </x:c>
      <x:c r="AG31" s="257"/>
      <x:c r="AH31" s="306">
        <x:v>190</x:v>
      </x:c>
      <x:c r="AI31" s="306"/>
    </x:row>
    <x:row r="32" spans="2:35">
      <x:c r="B32" s="306">
        <x:v>21</x:v>
      </x:c>
      <x:c r="C32" s="423" t="s">
        <x:v>1435</x:v>
      </x:c>
      <x:c r="D32" s="423" t="s">
        <x:v>1679</x:v>
      </x:c>
      <x:c r="E32" s="423" t="s">
        <x:v>1353</x:v>
      </x:c>
      <x:c r="F32" s="532">
        <x:v>648724.67000000004</x:v>
      </x:c>
      <x:c r="G32" s="533">
        <x:f t="shared" si="0"/>
        <x:v>227053.63450000001</x:v>
      </x:c>
      <x:c r="H32" s="532">
        <x:v>58385.220300000001</x:v>
      </x:c>
      <x:c r="I32" s="533">
        <x:f t="shared" si="1"/>
        <x:v>-20434.827105</x:v>
      </x:c>
      <x:c r="J32" s="533">
        <x:f t="shared" si="2"/>
        <x:v>265004.02769500006</x:v>
      </x:c>
      <x:c r="K32" s="534"/>
      <x:c r="L32" s="532">
        <x:f t="shared" si="3"/>
        <x:v>648724.67000000004</x:v>
      </x:c>
      <x:c r="M32" s="533">
        <x:f t="shared" si="4"/>
        <x:v>136232.1807</x:v>
      </x:c>
      <x:c r="N32" s="532">
        <x:v>58385.220300000001</x:v>
      </x:c>
      <x:c r="O32" s="533">
        <x:f t="shared" si="5"/>
        <x:v>-12260.896263000001</x:v>
      </x:c>
      <x:c r="P32" s="533">
        <x:f t="shared" si="6"/>
        <x:v>182356.50473700001</x:v>
      </x:c>
      <x:c r="Q32" s="533"/>
      <x:c r="R32" s="533">
        <x:f t="shared" si="7"/>
        <x:v>82647.522958000045</x:v>
      </x:c>
      <x:c r="S32" s="534"/>
      <x:c r="T32" s="532">
        <x:v>0</x:v>
      </x:c>
      <x:c r="U32" s="534"/>
      <x:c r="V32" s="532">
        <x:v>0</x:v>
      </x:c>
      <x:c r="W32" s="534"/>
      <x:c r="X32" s="533">
        <x:f t="shared" si="8"/>
        <x:v>82647.522958000045</x:v>
      </x:c>
      <x:c r="Y32" s="530"/>
      <x:c r="Z32" s="431" t="s">
        <x:v>1366</x:v>
      </x:c>
      <x:c r="AA32" s="531"/>
      <x:c r="AB32" s="431" t="s">
        <x:v>22</x:v>
      </x:c>
      <x:c r="AC32" s="531"/>
      <x:c r="AD32" s="1443">
        <x:v>0</x:v>
      </x:c>
      <x:c r="AE32" s="531"/>
      <x:c r="AF32" s="533">
        <x:f t="shared" si="9"/>
        <x:v>0</x:v>
      </x:c>
      <x:c r="AG32" s="257"/>
      <x:c r="AH32" s="306">
        <x:v>190</x:v>
      </x:c>
      <x:c r="AI32" s="306"/>
    </x:row>
    <x:row r="33" spans="2:35">
      <x:c r="B33" s="306">
        <x:v>22</x:v>
      </x:c>
      <x:c r="C33" s="423" t="s">
        <x:v>1436</x:v>
      </x:c>
      <x:c r="D33" s="423" t="s">
        <x:v>1679</x:v>
      </x:c>
      <x:c r="E33" s="423" t="s">
        <x:v>1353</x:v>
      </x:c>
      <x:c r="F33" s="532">
        <x:v>399147.01</x:v>
      </x:c>
      <x:c r="G33" s="533">
        <x:f t="shared" si="0"/>
        <x:v>139701.4535</x:v>
      </x:c>
      <x:c r="H33" s="532">
        <x:v>35923.230900000002</x:v>
      </x:c>
      <x:c r="I33" s="533">
        <x:f t="shared" si="1"/>
        <x:v>-12573.130815</x:v>
      </x:c>
      <x:c r="J33" s="533">
        <x:f t="shared" si="2"/>
        <x:v>163051.55358499999</x:v>
      </x:c>
      <x:c r="K33" s="534"/>
      <x:c r="L33" s="532">
        <x:f t="shared" si="3"/>
        <x:v>399147.01</x:v>
      </x:c>
      <x:c r="M33" s="533">
        <x:f t="shared" si="4"/>
        <x:v>83820.872099999993</x:v>
      </x:c>
      <x:c r="N33" s="532">
        <x:v>35923.230900000002</x:v>
      </x:c>
      <x:c r="O33" s="533">
        <x:f t="shared" si="5"/>
        <x:v>-7543.8784890000006</x:v>
      </x:c>
      <x:c r="P33" s="533">
        <x:f t="shared" si="6"/>
        <x:v>112200.22451100001</x:v>
      </x:c>
      <x:c r="Q33" s="533"/>
      <x:c r="R33" s="533">
        <x:f t="shared" si="7"/>
        <x:v>50851.329073999979</x:v>
      </x:c>
      <x:c r="S33" s="534"/>
      <x:c r="T33" s="532">
        <x:v>0</x:v>
      </x:c>
      <x:c r="U33" s="534"/>
      <x:c r="V33" s="532">
        <x:v>0</x:v>
      </x:c>
      <x:c r="W33" s="534"/>
      <x:c r="X33" s="533">
        <x:f t="shared" si="8"/>
        <x:v>50851.329073999979</x:v>
      </x:c>
      <x:c r="Y33" s="530"/>
      <x:c r="Z33" s="431" t="s">
        <x:v>1366</x:v>
      </x:c>
      <x:c r="AA33" s="531"/>
      <x:c r="AB33" s="431" t="s">
        <x:v>22</x:v>
      </x:c>
      <x:c r="AC33" s="531"/>
      <x:c r="AD33" s="1443">
        <x:v>0</x:v>
      </x:c>
      <x:c r="AE33" s="531"/>
      <x:c r="AF33" s="533">
        <x:f t="shared" si="9"/>
        <x:v>0</x:v>
      </x:c>
      <x:c r="AG33" s="257"/>
      <x:c r="AH33" s="306">
        <x:v>190</x:v>
      </x:c>
      <x:c r="AI33" s="306"/>
    </x:row>
    <x:row r="34" spans="2:35">
      <x:c r="B34" s="306">
        <x:v>23</x:v>
      </x:c>
      <x:c r="C34" s="423" t="s">
        <x:v>1437</x:v>
      </x:c>
      <x:c r="D34" s="423" t="s">
        <x:v>1679</x:v>
      </x:c>
      <x:c r="E34" s="423" t="s">
        <x:v>1353</x:v>
      </x:c>
      <x:c r="F34" s="532">
        <x:v>890925.7</x:v>
      </x:c>
      <x:c r="G34" s="533">
        <x:f t="shared" si="0"/>
        <x:v>311823.99499999994</x:v>
      </x:c>
      <x:c r="H34" s="532">
        <x:v>80183.312999999995</x:v>
      </x:c>
      <x:c r="I34" s="533">
        <x:f t="shared" si="1"/>
        <x:v>-28064.159549999997</x:v>
      </x:c>
      <x:c r="J34" s="533">
        <x:f t="shared" si="2"/>
        <x:v>363943.14844999998</x:v>
      </x:c>
      <x:c r="K34" s="534"/>
      <x:c r="L34" s="532">
        <x:f t="shared" si="3"/>
        <x:v>890925.7</x:v>
      </x:c>
      <x:c r="M34" s="533">
        <x:f t="shared" si="4"/>
        <x:v>187094.397</x:v>
      </x:c>
      <x:c r="N34" s="532">
        <x:v>80183.312999999995</x:v>
      </x:c>
      <x:c r="O34" s="533">
        <x:f t="shared" si="5"/>
        <x:v>-16838.495729999999</x:v>
      </x:c>
      <x:c r="P34" s="533">
        <x:f t="shared" si="6"/>
        <x:v>250439.21426999997</x:v>
      </x:c>
      <x:c r="Q34" s="533"/>
      <x:c r="R34" s="533">
        <x:f t="shared" si="7"/>
        <x:v>113503.93418000001</x:v>
      </x:c>
      <x:c r="S34" s="534"/>
      <x:c r="T34" s="532">
        <x:v>0</x:v>
      </x:c>
      <x:c r="U34" s="534"/>
      <x:c r="V34" s="532">
        <x:v>0</x:v>
      </x:c>
      <x:c r="W34" s="534"/>
      <x:c r="X34" s="533">
        <x:f t="shared" si="8"/>
        <x:v>113503.93418000001</x:v>
      </x:c>
      <x:c r="Y34" s="530"/>
      <x:c r="Z34" s="431" t="s">
        <x:v>1366</x:v>
      </x:c>
      <x:c r="AA34" s="531"/>
      <x:c r="AB34" s="431" t="s">
        <x:v>22</x:v>
      </x:c>
      <x:c r="AC34" s="531"/>
      <x:c r="AD34" s="1443">
        <x:v>0</x:v>
      </x:c>
      <x:c r="AE34" s="531"/>
      <x:c r="AF34" s="533">
        <x:f t="shared" si="9"/>
        <x:v>0</x:v>
      </x:c>
      <x:c r="AG34" s="257"/>
      <x:c r="AH34" s="306">
        <x:v>190</x:v>
      </x:c>
      <x:c r="AI34" s="306"/>
    </x:row>
    <x:row r="35" spans="2:35">
      <x:c r="B35" s="306">
        <x:v>24</x:v>
      </x:c>
      <x:c r="C35" s="423" t="s">
        <x:v>1438</x:v>
      </x:c>
      <x:c r="D35" s="423" t="s">
        <x:v>1679</x:v>
      </x:c>
      <x:c r="E35" s="423" t="s">
        <x:v>1353</x:v>
      </x:c>
      <x:c r="F35" s="532">
        <x:v>465468.46</x:v>
      </x:c>
      <x:c r="G35" s="533">
        <x:f t="shared" si="0"/>
        <x:v>162913.96100000001</x:v>
      </x:c>
      <x:c r="H35" s="532">
        <x:v>41892.161399999997</x:v>
      </x:c>
      <x:c r="I35" s="533">
        <x:f t="shared" si="1"/>
        <x:v>-14662.256489999998</x:v>
      </x:c>
      <x:c r="J35" s="533">
        <x:f t="shared" si="2"/>
        <x:v>190143.86590999999</x:v>
      </x:c>
      <x:c r="K35" s="534"/>
      <x:c r="L35" s="532">
        <x:f t="shared" si="3"/>
        <x:v>465468.46</x:v>
      </x:c>
      <x:c r="M35" s="533">
        <x:f t="shared" si="4"/>
        <x:v>97748.376600000003</x:v>
      </x:c>
      <x:c r="N35" s="532">
        <x:v>41892.161399999997</x:v>
      </x:c>
      <x:c r="O35" s="533">
        <x:f t="shared" si="5"/>
        <x:v>-8797.3538939999999</x:v>
      </x:c>
      <x:c r="P35" s="533">
        <x:f t="shared" si="6"/>
        <x:v>130843.184106</x:v>
      </x:c>
      <x:c r="Q35" s="533"/>
      <x:c r="R35" s="533">
        <x:f t="shared" si="7"/>
        <x:v>59300.681803999993</x:v>
      </x:c>
      <x:c r="S35" s="534"/>
      <x:c r="T35" s="532">
        <x:v>0</x:v>
      </x:c>
      <x:c r="U35" s="534"/>
      <x:c r="V35" s="532">
        <x:v>0</x:v>
      </x:c>
      <x:c r="W35" s="534"/>
      <x:c r="X35" s="533">
        <x:f t="shared" si="8"/>
        <x:v>59300.681803999993</x:v>
      </x:c>
      <x:c r="Y35" s="530"/>
      <x:c r="Z35" s="431" t="s">
        <x:v>1366</x:v>
      </x:c>
      <x:c r="AA35" s="531"/>
      <x:c r="AB35" s="431" t="s">
        <x:v>22</x:v>
      </x:c>
      <x:c r="AC35" s="531"/>
      <x:c r="AD35" s="1443">
        <x:v>0</x:v>
      </x:c>
      <x:c r="AE35" s="531"/>
      <x:c r="AF35" s="533">
        <x:f t="shared" si="9"/>
        <x:v>0</x:v>
      </x:c>
      <x:c r="AG35" s="257"/>
      <x:c r="AH35" s="306">
        <x:v>190</x:v>
      </x:c>
      <x:c r="AI35" s="306"/>
    </x:row>
    <x:row r="36" spans="2:35">
      <x:c r="B36" s="306">
        <x:v>25</x:v>
      </x:c>
      <x:c r="C36" s="423" t="s">
        <x:v>1439</x:v>
      </x:c>
      <x:c r="D36" s="423" t="s">
        <x:v>1679</x:v>
      </x:c>
      <x:c r="E36" s="423" t="s">
        <x:v>1353</x:v>
      </x:c>
      <x:c r="F36" s="532">
        <x:v>11121010.91</x:v>
      </x:c>
      <x:c r="G36" s="533">
        <x:f t="shared" si="0"/>
        <x:v>3892353.8184999996</x:v>
      </x:c>
      <x:c r="H36" s="532">
        <x:v>1000890.9819</x:v>
      </x:c>
      <x:c r="I36" s="533">
        <x:f t="shared" si="1"/>
        <x:v>-350311.84366499999</x:v>
      </x:c>
      <x:c r="J36" s="533">
        <x:f t="shared" si="2"/>
        <x:v>4542932.956735</x:v>
      </x:c>
      <x:c r="K36" s="534"/>
      <x:c r="L36" s="532">
        <x:f t="shared" si="3"/>
        <x:v>11121010.91</x:v>
      </x:c>
      <x:c r="M36" s="533">
        <x:f t="shared" si="4"/>
        <x:v>2335412.2911</x:v>
      </x:c>
      <x:c r="N36" s="532">
        <x:v>1000890.9819</x:v>
      </x:c>
      <x:c r="O36" s="533">
        <x:f t="shared" si="5"/>
        <x:v>-210187.106199</x:v>
      </x:c>
      <x:c r="P36" s="533">
        <x:f t="shared" si="6"/>
        <x:v>3126116.166801</x:v>
      </x:c>
      <x:c r="Q36" s="533"/>
      <x:c r="R36" s="533">
        <x:f t="shared" si="7"/>
        <x:v>1416816.789934</x:v>
      </x:c>
      <x:c r="S36" s="534"/>
      <x:c r="T36" s="532">
        <x:v>0</x:v>
      </x:c>
      <x:c r="U36" s="534"/>
      <x:c r="V36" s="532">
        <x:v>0</x:v>
      </x:c>
      <x:c r="W36" s="534"/>
      <x:c r="X36" s="533">
        <x:f t="shared" si="8"/>
        <x:v>1416816.789934</x:v>
      </x:c>
      <x:c r="Y36" s="530"/>
      <x:c r="Z36" s="431" t="s">
        <x:v>1366</x:v>
      </x:c>
      <x:c r="AA36" s="531"/>
      <x:c r="AB36" s="431" t="s">
        <x:v>22</x:v>
      </x:c>
      <x:c r="AC36" s="531"/>
      <x:c r="AD36" s="1443">
        <x:v>0</x:v>
      </x:c>
      <x:c r="AE36" s="531"/>
      <x:c r="AF36" s="533">
        <x:f t="shared" si="9"/>
        <x:v>0</x:v>
      </x:c>
      <x:c r="AG36" s="257"/>
      <x:c r="AH36" s="306">
        <x:v>190</x:v>
      </x:c>
      <x:c r="AI36" s="306"/>
    </x:row>
    <x:row r="37" spans="2:35">
      <x:c r="B37" s="306">
        <x:v>26</x:v>
      </x:c>
      <x:c r="C37" s="423" t="s">
        <x:v>1440</x:v>
      </x:c>
      <x:c r="D37" s="423" t="s">
        <x:v>1679</x:v>
      </x:c>
      <x:c r="E37" s="423" t="s">
        <x:v>1353</x:v>
      </x:c>
      <x:c r="F37" s="532">
        <x:v>2534005.9</x:v>
      </x:c>
      <x:c r="G37" s="533">
        <x:f t="shared" si="0"/>
        <x:v>886902.06499999994</x:v>
      </x:c>
      <x:c r="H37" s="532">
        <x:v>228060.53099999999</x:v>
      </x:c>
      <x:c r="I37" s="533">
        <x:f t="shared" si="1"/>
        <x:v>-79821.185849999994</x:v>
      </x:c>
      <x:c r="J37" s="533">
        <x:f t="shared" si="2"/>
        <x:v>1035141.4101499999</x:v>
      </x:c>
      <x:c r="K37" s="534"/>
      <x:c r="L37" s="532">
        <x:f t="shared" si="3"/>
        <x:v>2534005.9</x:v>
      </x:c>
      <x:c r="M37" s="533">
        <x:f t="shared" si="4"/>
        <x:v>532141.23899999994</x:v>
      </x:c>
      <x:c r="N37" s="532">
        <x:v>228060.53099999999</x:v>
      </x:c>
      <x:c r="O37" s="533">
        <x:f t="shared" si="5"/>
        <x:v>-47892.711509999994</x:v>
      </x:c>
      <x:c r="P37" s="533">
        <x:f t="shared" si="6"/>
        <x:v>712309.05848999997</x:v>
      </x:c>
      <x:c r="Q37" s="533"/>
      <x:c r="R37" s="533">
        <x:f t="shared" si="7"/>
        <x:v>322832.35165999993</x:v>
      </x:c>
      <x:c r="S37" s="534"/>
      <x:c r="T37" s="532">
        <x:v>0</x:v>
      </x:c>
      <x:c r="U37" s="534"/>
      <x:c r="V37" s="532">
        <x:v>0</x:v>
      </x:c>
      <x:c r="W37" s="534"/>
      <x:c r="X37" s="533">
        <x:f t="shared" si="8"/>
        <x:v>322832.35165999993</x:v>
      </x:c>
      <x:c r="Y37" s="530"/>
      <x:c r="Z37" s="431" t="s">
        <x:v>1366</x:v>
      </x:c>
      <x:c r="AA37" s="531"/>
      <x:c r="AB37" s="431" t="s">
        <x:v>22</x:v>
      </x:c>
      <x:c r="AC37" s="531"/>
      <x:c r="AD37" s="1443">
        <x:v>0</x:v>
      </x:c>
      <x:c r="AE37" s="531"/>
      <x:c r="AF37" s="533">
        <x:f t="shared" si="9"/>
        <x:v>0</x:v>
      </x:c>
      <x:c r="AG37" s="257"/>
      <x:c r="AH37" s="306">
        <x:v>190</x:v>
      </x:c>
      <x:c r="AI37" s="306"/>
    </x:row>
    <x:row r="38" spans="2:35">
      <x:c r="B38" s="306">
        <x:v>27</x:v>
      </x:c>
      <x:c r="C38" s="423" t="s">
        <x:v>1441</x:v>
      </x:c>
      <x:c r="D38" s="423" t="s">
        <x:v>1679</x:v>
      </x:c>
      <x:c r="E38" s="423" t="s">
        <x:v>1353</x:v>
      </x:c>
      <x:c r="F38" s="532">
        <x:v>1371624.65</x:v>
      </x:c>
      <x:c r="G38" s="533">
        <x:f t="shared" si="0"/>
        <x:v>480068.62749999994</x:v>
      </x:c>
      <x:c r="H38" s="532">
        <x:v>123446.21849999999</x:v>
      </x:c>
      <x:c r="I38" s="533">
        <x:f t="shared" si="1"/>
        <x:v>-43206.176474999993</x:v>
      </x:c>
      <x:c r="J38" s="533">
        <x:f t="shared" si="2"/>
        <x:v>560308.66952499992</x:v>
      </x:c>
      <x:c r="K38" s="534"/>
      <x:c r="L38" s="532">
        <x:f t="shared" si="3"/>
        <x:v>1371624.65</x:v>
      </x:c>
      <x:c r="M38" s="533">
        <x:f t="shared" si="4"/>
        <x:v>288041.17649999994</x:v>
      </x:c>
      <x:c r="N38" s="532">
        <x:v>123446.21849999999</x:v>
      </x:c>
      <x:c r="O38" s="533">
        <x:f t="shared" si="5"/>
        <x:v>-25923.705884999996</x:v>
      </x:c>
      <x:c r="P38" s="533">
        <x:f t="shared" si="6"/>
        <x:v>385563.6891149999</x:v>
      </x:c>
      <x:c r="Q38" s="533"/>
      <x:c r="R38" s="533">
        <x:f t="shared" si="7"/>
        <x:v>174744.98041000002</x:v>
      </x:c>
      <x:c r="S38" s="534"/>
      <x:c r="T38" s="532">
        <x:v>0</x:v>
      </x:c>
      <x:c r="U38" s="534"/>
      <x:c r="V38" s="532">
        <x:v>0</x:v>
      </x:c>
      <x:c r="W38" s="534"/>
      <x:c r="X38" s="533">
        <x:f t="shared" si="8"/>
        <x:v>174744.98041000002</x:v>
      </x:c>
      <x:c r="Y38" s="530"/>
      <x:c r="Z38" s="431" t="s">
        <x:v>1005</x:v>
      </x:c>
      <x:c r="AA38" s="531"/>
      <x:c r="AB38" s="431" t="s">
        <x:v>22</x:v>
      </x:c>
      <x:c r="AC38" s="531"/>
      <x:c r="AD38" s="1443">
        <x:v>0</x:v>
      </x:c>
      <x:c r="AE38" s="531"/>
      <x:c r="AF38" s="533">
        <x:f t="shared" si="9"/>
        <x:v>0</x:v>
      </x:c>
      <x:c r="AG38" s="257"/>
      <x:c r="AH38" s="306">
        <x:v>190</x:v>
      </x:c>
      <x:c r="AI38" s="306"/>
    </x:row>
    <x:row r="39" spans="2:35">
      <x:c r="B39" s="306">
        <x:v>28</x:v>
      </x:c>
      <x:c r="C39" s="423" t="s">
        <x:v>1442</x:v>
      </x:c>
      <x:c r="D39" s="423" t="s">
        <x:v>1679</x:v>
      </x:c>
      <x:c r="E39" s="423" t="s">
        <x:v>1353</x:v>
      </x:c>
      <x:c r="F39" s="532">
        <x:v>-1093270.33</x:v>
      </x:c>
      <x:c r="G39" s="533">
        <x:f t="shared" si="0"/>
        <x:v>-382644.61550000001</x:v>
      </x:c>
      <x:c r="H39" s="532">
        <x:v>-98394.329700000002</x:v>
      </x:c>
      <x:c r="I39" s="533">
        <x:f t="shared" si="1"/>
        <x:v>34438.015394999995</x:v>
      </x:c>
      <x:c r="J39" s="533">
        <x:f t="shared" si="2"/>
        <x:v>-446600.92980500002</x:v>
      </x:c>
      <x:c r="K39" s="534"/>
      <x:c r="L39" s="532">
        <x:f t="shared" si="3"/>
        <x:v>-1093270.33</x:v>
      </x:c>
      <x:c r="M39" s="533">
        <x:f t="shared" si="4"/>
        <x:v>-229586.76930000001</x:v>
      </x:c>
      <x:c r="N39" s="532">
        <x:v>-98394.329700000002</x:v>
      </x:c>
      <x:c r="O39" s="533">
        <x:f t="shared" si="5"/>
        <x:v>20662.809237000001</x:v>
      </x:c>
      <x:c r="P39" s="533">
        <x:f t="shared" si="6"/>
        <x:v>-307318.28976300004</x:v>
      </x:c>
      <x:c r="Q39" s="533"/>
      <x:c r="R39" s="533">
        <x:f t="shared" si="7"/>
        <x:v>-139282.64004199998</x:v>
      </x:c>
      <x:c r="S39" s="534"/>
      <x:c r="T39" s="532">
        <x:v>0</x:v>
      </x:c>
      <x:c r="U39" s="534"/>
      <x:c r="V39" s="532">
        <x:v>0</x:v>
      </x:c>
      <x:c r="W39" s="534"/>
      <x:c r="X39" s="533">
        <x:f t="shared" si="8"/>
        <x:v>-139282.64004199998</x:v>
      </x:c>
      <x:c r="Y39" s="530"/>
      <x:c r="Z39" s="431" t="s">
        <x:v>1366</x:v>
      </x:c>
      <x:c r="AA39" s="531"/>
      <x:c r="AB39" s="431" t="s">
        <x:v>22</x:v>
      </x:c>
      <x:c r="AC39" s="531"/>
      <x:c r="AD39" s="1443">
        <x:v>0</x:v>
      </x:c>
      <x:c r="AE39" s="531"/>
      <x:c r="AF39" s="533">
        <x:f t="shared" si="9"/>
        <x:v>0</x:v>
      </x:c>
      <x:c r="AG39" s="257"/>
      <x:c r="AH39" s="306">
        <x:v>190</x:v>
      </x:c>
      <x:c r="AI39" s="306"/>
    </x:row>
    <x:row r="40" spans="2:35">
      <x:c r="B40" s="306">
        <x:v>29</x:v>
      </x:c>
      <x:c r="C40" s="423" t="s">
        <x:v>1367</x:v>
      </x:c>
      <x:c r="D40" s="423" t="s">
        <x:v>1679</x:v>
      </x:c>
      <x:c r="E40" s="423" t="s">
        <x:v>1353</x:v>
      </x:c>
      <x:c r="F40" s="532">
        <x:v>-25730</x:v>
      </x:c>
      <x:c r="G40" s="533">
        <x:f t="shared" si="0"/>
        <x:v>-9005.5</x:v>
      </x:c>
      <x:c r="H40" s="532">
        <x:v>-2315.6999999999998</x:v>
      </x:c>
      <x:c r="I40" s="533">
        <x:f t="shared" si="1"/>
        <x:v>810.49499999999989</x:v>
      </x:c>
      <x:c r="J40" s="533">
        <x:f t="shared" si="2"/>
        <x:v>-10510.705000000002</x:v>
      </x:c>
      <x:c r="K40" s="534"/>
      <x:c r="L40" s="532">
        <x:f t="shared" si="3"/>
        <x:v>-25730</x:v>
      </x:c>
      <x:c r="M40" s="533">
        <x:f t="shared" si="4"/>
        <x:v>-5403.3</x:v>
      </x:c>
      <x:c r="N40" s="532">
        <x:v>-2315.6999999999998</x:v>
      </x:c>
      <x:c r="O40" s="533">
        <x:f t="shared" si="5"/>
        <x:v>486.29699999999997</x:v>
      </x:c>
      <x:c r="P40" s="533">
        <x:f t="shared" si="6"/>
        <x:v>-7232.7030000000004</x:v>
      </x:c>
      <x:c r="Q40" s="533"/>
      <x:c r="R40" s="533">
        <x:f t="shared" si="7"/>
        <x:v>-3278.0020000000013</x:v>
      </x:c>
      <x:c r="S40" s="534"/>
      <x:c r="T40" s="532">
        <x:v>0</x:v>
      </x:c>
      <x:c r="U40" s="534"/>
      <x:c r="V40" s="532">
        <x:v>0</x:v>
      </x:c>
      <x:c r="W40" s="534"/>
      <x:c r="X40" s="533">
        <x:f t="shared" si="8"/>
        <x:v>-3278.0020000000013</x:v>
      </x:c>
      <x:c r="Y40" s="530"/>
      <x:c r="Z40" s="431" t="s">
        <x:v>1366</x:v>
      </x:c>
      <x:c r="AA40" s="531"/>
      <x:c r="AB40" s="431" t="s">
        <x:v>22</x:v>
      </x:c>
      <x:c r="AC40" s="531"/>
      <x:c r="AD40" s="1443">
        <x:v>0</x:v>
      </x:c>
      <x:c r="AE40" s="531"/>
      <x:c r="AF40" s="533">
        <x:f t="shared" si="9"/>
        <x:v>0</x:v>
      </x:c>
      <x:c r="AG40" s="257"/>
      <x:c r="AH40" s="306">
        <x:v>190</x:v>
      </x:c>
      <x:c r="AI40" s="306"/>
    </x:row>
    <x:row r="41" spans="2:35">
      <x:c r="B41" s="306">
        <x:v>30</x:v>
      </x:c>
      <x:c r="C41" s="423" t="s">
        <x:v>1443</x:v>
      </x:c>
      <x:c r="D41" s="423" t="s">
        <x:v>1679</x:v>
      </x:c>
      <x:c r="E41" s="423" t="s">
        <x:v>1353</x:v>
      </x:c>
      <x:c r="F41" s="532">
        <x:v>-1450365.86</x:v>
      </x:c>
      <x:c r="G41" s="533">
        <x:f t="shared" si="0"/>
        <x:v>-507628.05099999998</x:v>
      </x:c>
      <x:c r="H41" s="532">
        <x:v>-130532.9274</x:v>
      </x:c>
      <x:c r="I41" s="533">
        <x:f t="shared" si="1"/>
        <x:v>45686.524590000001</x:v>
      </x:c>
      <x:c r="J41" s="533">
        <x:f t="shared" si="2"/>
        <x:v>-592474.45380999998</x:v>
      </x:c>
      <x:c r="K41" s="534"/>
      <x:c r="L41" s="532">
        <x:f t="shared" si="3"/>
        <x:v>-1450365.86</x:v>
      </x:c>
      <x:c r="M41" s="533">
        <x:f t="shared" si="4"/>
        <x:v>-304576.83059999999</x:v>
      </x:c>
      <x:c r="N41" s="532">
        <x:v>-130532.9274</x:v>
      </x:c>
      <x:c r="O41" s="533">
        <x:f t="shared" si="5"/>
        <x:v>27411.914753999998</x:v>
      </x:c>
      <x:c r="P41" s="533">
        <x:f t="shared" si="6"/>
        <x:v>-407697.843246</x:v>
      </x:c>
      <x:c r="Q41" s="533"/>
      <x:c r="R41" s="533">
        <x:f t="shared" si="7"/>
        <x:v>-184776.61056399997</x:v>
      </x:c>
      <x:c r="S41" s="534"/>
      <x:c r="T41" s="532">
        <x:v>0</x:v>
      </x:c>
      <x:c r="U41" s="534"/>
      <x:c r="V41" s="532">
        <x:v>0</x:v>
      </x:c>
      <x:c r="W41" s="534"/>
      <x:c r="X41" s="533">
        <x:f t="shared" si="8"/>
        <x:v>-184776.61056399997</x:v>
      </x:c>
      <x:c r="Y41" s="530"/>
      <x:c r="Z41" s="431" t="s">
        <x:v>1366</x:v>
      </x:c>
      <x:c r="AA41" s="531"/>
      <x:c r="AB41" s="431" t="s">
        <x:v>22</x:v>
      </x:c>
      <x:c r="AC41" s="531"/>
      <x:c r="AD41" s="1443">
        <x:v>0</x:v>
      </x:c>
      <x:c r="AE41" s="531"/>
      <x:c r="AF41" s="533">
        <x:f t="shared" si="9"/>
        <x:v>0</x:v>
      </x:c>
      <x:c r="AG41" s="257"/>
      <x:c r="AH41" s="306">
        <x:v>190</x:v>
      </x:c>
      <x:c r="AI41" s="306"/>
    </x:row>
    <x:row r="42" spans="2:35">
      <x:c r="B42" s="306">
        <x:v>31</x:v>
      </x:c>
      <x:c r="C42" s="423" t="s">
        <x:v>1444</x:v>
      </x:c>
      <x:c r="D42" s="423" t="s">
        <x:v>1679</x:v>
      </x:c>
      <x:c r="E42" s="423" t="s">
        <x:v>1353</x:v>
      </x:c>
      <x:c r="F42" s="532">
        <x:v>2210220.04</x:v>
      </x:c>
      <x:c r="G42" s="533">
        <x:f t="shared" si="0"/>
        <x:v>773577.01399999997</x:v>
      </x:c>
      <x:c r="H42" s="532">
        <x:v>198919.80359999998</x:v>
      </x:c>
      <x:c r="I42" s="533">
        <x:f t="shared" si="1"/>
        <x:v>-69621.931259999983</x:v>
      </x:c>
      <x:c r="J42" s="533">
        <x:f t="shared" si="2"/>
        <x:v>902874.88633999997</x:v>
      </x:c>
      <x:c r="K42" s="534"/>
      <x:c r="L42" s="532">
        <x:f t="shared" si="3"/>
        <x:v>2210220.04</x:v>
      </x:c>
      <x:c r="M42" s="533">
        <x:f t="shared" si="4"/>
        <x:v>464146.2084</x:v>
      </x:c>
      <x:c r="N42" s="532">
        <x:v>198919.80359999998</x:v>
      </x:c>
      <x:c r="O42" s="533">
        <x:f t="shared" si="5"/>
        <x:v>-41773.158755999997</x:v>
      </x:c>
      <x:c r="P42" s="533">
        <x:f t="shared" si="6"/>
        <x:v>621292.853244</x:v>
      </x:c>
      <x:c r="Q42" s="533"/>
      <x:c r="R42" s="533">
        <x:f t="shared" si="7"/>
        <x:v>281582.03309599997</x:v>
      </x:c>
      <x:c r="S42" s="534"/>
      <x:c r="T42" s="532">
        <x:v>281582.03309600003</x:v>
      </x:c>
      <x:c r="U42" s="534"/>
      <x:c r="V42" s="532">
        <x:v>0</x:v>
      </x:c>
      <x:c r="W42" s="534"/>
      <x:c r="X42" s="533">
        <x:f t="shared" si="8"/>
        <x:v>-5.8207660913467407E-11</x:v>
      </x:c>
      <x:c r="Y42" s="530"/>
      <x:c r="Z42" s="431" t="s">
        <x:v>1366</x:v>
      </x:c>
      <x:c r="AA42" s="531"/>
      <x:c r="AB42" s="431" t="s">
        <x:v>23</x:v>
      </x:c>
      <x:c r="AC42" s="531"/>
      <x:c r="AD42" s="1443">
        <x:v>0</x:v>
      </x:c>
      <x:c r="AE42" s="531"/>
      <x:c r="AF42" s="533">
        <x:f t="shared" si="9"/>
        <x:v>0</x:v>
      </x:c>
      <x:c r="AG42" s="257"/>
      <x:c r="AH42" s="306">
        <x:v>190</x:v>
      </x:c>
      <x:c r="AI42" s="306"/>
    </x:row>
    <x:row r="43" spans="2:35">
      <x:c r="B43" s="306">
        <x:v>32</x:v>
      </x:c>
      <x:c r="C43" s="423" t="s">
        <x:v>1445</x:v>
      </x:c>
      <x:c r="D43" s="423" t="s">
        <x:v>1679</x:v>
      </x:c>
      <x:c r="E43" s="423" t="s">
        <x:v>1353</x:v>
      </x:c>
      <x:c r="F43" s="532">
        <x:v>1450365.86</x:v>
      </x:c>
      <x:c r="G43" s="533">
        <x:f t="shared" si="0"/>
        <x:v>507628.05099999998</x:v>
      </x:c>
      <x:c r="H43" s="532">
        <x:v>130532.9274</x:v>
      </x:c>
      <x:c r="I43" s="533">
        <x:f t="shared" si="1"/>
        <x:v>-45686.524590000001</x:v>
      </x:c>
      <x:c r="J43" s="533">
        <x:f t="shared" si="2"/>
        <x:v>592474.45380999998</x:v>
      </x:c>
      <x:c r="K43" s="534"/>
      <x:c r="L43" s="532">
        <x:f t="shared" si="3"/>
        <x:v>1450365.86</x:v>
      </x:c>
      <x:c r="M43" s="533">
        <x:f t="shared" si="4"/>
        <x:v>304576.83059999999</x:v>
      </x:c>
      <x:c r="N43" s="532">
        <x:v>130532.9274</x:v>
      </x:c>
      <x:c r="O43" s="533">
        <x:f t="shared" si="5"/>
        <x:v>-27411.914753999998</x:v>
      </x:c>
      <x:c r="P43" s="533">
        <x:f t="shared" si="6"/>
        <x:v>407697.843246</x:v>
      </x:c>
      <x:c r="Q43" s="533"/>
      <x:c r="R43" s="533">
        <x:f t="shared" si="7"/>
        <x:v>184776.61056399997</x:v>
      </x:c>
      <x:c r="S43" s="534"/>
      <x:c r="T43" s="532">
        <x:v>0</x:v>
      </x:c>
      <x:c r="U43" s="534"/>
      <x:c r="V43" s="532">
        <x:v>0</x:v>
      </x:c>
      <x:c r="W43" s="534"/>
      <x:c r="X43" s="533">
        <x:f t="shared" si="8"/>
        <x:v>184776.61056399997</x:v>
      </x:c>
      <x:c r="Y43" s="530"/>
      <x:c r="Z43" s="431" t="s">
        <x:v>1366</x:v>
      </x:c>
      <x:c r="AA43" s="531"/>
      <x:c r="AB43" s="431" t="s">
        <x:v>22</x:v>
      </x:c>
      <x:c r="AC43" s="531"/>
      <x:c r="AD43" s="1443">
        <x:v>0</x:v>
      </x:c>
      <x:c r="AE43" s="531"/>
      <x:c r="AF43" s="533">
        <x:f t="shared" si="9"/>
        <x:v>0</x:v>
      </x:c>
      <x:c r="AG43" s="257"/>
      <x:c r="AH43" s="306">
        <x:v>190</x:v>
      </x:c>
      <x:c r="AI43" s="306"/>
    </x:row>
    <x:row r="44" spans="2:35">
      <x:c r="B44" s="306">
        <x:v>33</x:v>
      </x:c>
      <x:c r="C44" s="423" t="s">
        <x:v>1446</x:v>
      </x:c>
      <x:c r="D44" s="423" t="s">
        <x:v>1680</x:v>
      </x:c>
      <x:c r="E44" s="423" t="s">
        <x:v>1353</x:v>
      </x:c>
      <x:c r="F44" s="532">
        <x:v>1898240.94</x:v>
      </x:c>
      <x:c r="G44" s="533">
        <x:f t="shared" si="0"/>
        <x:v>664384.32899999991</x:v>
      </x:c>
      <x:c r="H44" s="532">
        <x:v>170841.68459999998</x:v>
      </x:c>
      <x:c r="I44" s="533">
        <x:f t="shared" si="1"/>
        <x:v>-59794.589609999988</x:v>
      </x:c>
      <x:c r="J44" s="533">
        <x:f t="shared" si="2"/>
        <x:v>775431.42398999992</x:v>
      </x:c>
      <x:c r="K44" s="534"/>
      <x:c r="L44" s="532">
        <x:f t="shared" si="3"/>
        <x:v>1898240.94</x:v>
      </x:c>
      <x:c r="M44" s="533">
        <x:f t="shared" si="4"/>
        <x:v>398630.59739999997</x:v>
      </x:c>
      <x:c r="N44" s="532">
        <x:v>170841.68459999998</x:v>
      </x:c>
      <x:c r="O44" s="533">
        <x:f t="shared" si="5"/>
        <x:v>-35876.753765999994</x:v>
      </x:c>
      <x:c r="P44" s="533">
        <x:f t="shared" si="6"/>
        <x:v>533595.52823399985</x:v>
      </x:c>
      <x:c r="Q44" s="533"/>
      <x:c r="R44" s="533">
        <x:f t="shared" si="7"/>
        <x:v>241835.89575600007</x:v>
      </x:c>
      <x:c r="S44" s="534"/>
      <x:c r="T44" s="532">
        <x:v>0</x:v>
      </x:c>
      <x:c r="U44" s="534"/>
      <x:c r="V44" s="532">
        <x:v>0</x:v>
      </x:c>
      <x:c r="W44" s="534"/>
      <x:c r="X44" s="533">
        <x:f t="shared" si="8"/>
        <x:v>241835.89575600007</x:v>
      </x:c>
      <x:c r="Y44" s="530"/>
      <x:c r="Z44" s="431" t="s">
        <x:v>1366</x:v>
      </x:c>
      <x:c r="AA44" s="531"/>
      <x:c r="AB44" s="431" t="s">
        <x:v>22</x:v>
      </x:c>
      <x:c r="AC44" s="531"/>
      <x:c r="AD44" s="1443">
        <x:v>0.33300000000000002</x:v>
      </x:c>
      <x:c r="AE44" s="531"/>
      <x:c r="AF44" s="533">
        <x:f t="shared" si="9"/>
        <x:v>80531.353286748024</x:v>
      </x:c>
      <x:c r="AG44" s="257"/>
      <x:c r="AH44" s="306">
        <x:v>190</x:v>
      </x:c>
      <x:c r="AI44" s="306"/>
    </x:row>
    <x:row r="45" spans="2:35">
      <x:c r="B45" s="306">
        <x:v>34</x:v>
      </x:c>
      <x:c r="C45" s="423" t="s">
        <x:v>1447</x:v>
      </x:c>
      <x:c r="D45" s="423" t="s">
        <x:v>1680</x:v>
      </x:c>
      <x:c r="E45" s="423" t="s">
        <x:v>1353</x:v>
      </x:c>
      <x:c r="F45" s="532">
        <x:v>1450365.86</x:v>
      </x:c>
      <x:c r="G45" s="533">
        <x:f t="shared" si="0"/>
        <x:v>507628.05099999998</x:v>
      </x:c>
      <x:c r="H45" s="532">
        <x:v>130532.9274</x:v>
      </x:c>
      <x:c r="I45" s="533">
        <x:f t="shared" si="1"/>
        <x:v>-45686.524590000001</x:v>
      </x:c>
      <x:c r="J45" s="533">
        <x:f t="shared" si="2"/>
        <x:v>592474.45380999998</x:v>
      </x:c>
      <x:c r="K45" s="534"/>
      <x:c r="L45" s="532">
        <x:f t="shared" si="3"/>
        <x:v>1450365.86</x:v>
      </x:c>
      <x:c r="M45" s="533">
        <x:f t="shared" si="4"/>
        <x:v>304576.83059999999</x:v>
      </x:c>
      <x:c r="N45" s="532">
        <x:v>130532.9274</x:v>
      </x:c>
      <x:c r="O45" s="533">
        <x:f t="shared" si="5"/>
        <x:v>-27411.914753999998</x:v>
      </x:c>
      <x:c r="P45" s="533">
        <x:f t="shared" si="6"/>
        <x:v>407697.843246</x:v>
      </x:c>
      <x:c r="Q45" s="533"/>
      <x:c r="R45" s="533">
        <x:f t="shared" si="7"/>
        <x:v>184776.61056399997</x:v>
      </x:c>
      <x:c r="S45" s="534"/>
      <x:c r="T45" s="532">
        <x:v>0</x:v>
      </x:c>
      <x:c r="U45" s="534"/>
      <x:c r="V45" s="532">
        <x:v>0</x:v>
      </x:c>
      <x:c r="W45" s="534"/>
      <x:c r="X45" s="533">
        <x:f t="shared" si="8"/>
        <x:v>184776.61056399997</x:v>
      </x:c>
      <x:c r="Y45" s="530"/>
      <x:c r="Z45" s="431" t="s">
        <x:v>1366</x:v>
      </x:c>
      <x:c r="AA45" s="531"/>
      <x:c r="AB45" s="431" t="s">
        <x:v>22</x:v>
      </x:c>
      <x:c r="AC45" s="531"/>
      <x:c r="AD45" s="1443">
        <x:v>0</x:v>
      </x:c>
      <x:c r="AE45" s="531"/>
      <x:c r="AF45" s="533">
        <x:f t="shared" si="9"/>
        <x:v>0</x:v>
      </x:c>
      <x:c r="AG45" s="257"/>
      <x:c r="AH45" s="306">
        <x:v>190</x:v>
      </x:c>
      <x:c r="AI45" s="306"/>
    </x:row>
    <x:row r="46" spans="2:35">
      <x:c r="B46" s="306">
        <x:v>35</x:v>
      </x:c>
      <x:c r="C46" s="423" t="s">
        <x:v>1365</x:v>
      </x:c>
      <x:c r="D46" s="423" t="s">
        <x:v>1680</x:v>
      </x:c>
      <x:c r="E46" s="423" t="s">
        <x:v>1353</x:v>
      </x:c>
      <x:c r="F46" s="532">
        <x:v>0</x:v>
      </x:c>
      <x:c r="G46" s="533">
        <x:f t="shared" si="0"/>
        <x:v>0</x:v>
      </x:c>
      <x:c r="H46" s="532">
        <x:v>0</x:v>
      </x:c>
      <x:c r="I46" s="533">
        <x:f t="shared" si="1"/>
        <x:v>0</x:v>
      </x:c>
      <x:c r="J46" s="533">
        <x:f t="shared" si="2"/>
        <x:v>0</x:v>
      </x:c>
      <x:c r="K46" s="534"/>
      <x:c r="L46" s="532">
        <x:f t="shared" si="3"/>
        <x:v>0</x:v>
      </x:c>
      <x:c r="M46" s="533">
        <x:f t="shared" si="4"/>
        <x:v>0</x:v>
      </x:c>
      <x:c r="N46" s="532">
        <x:v>0</x:v>
      </x:c>
      <x:c r="O46" s="533">
        <x:f t="shared" si="5"/>
        <x:v>0</x:v>
      </x:c>
      <x:c r="P46" s="533">
        <x:f t="shared" si="6"/>
        <x:v>0</x:v>
      </x:c>
      <x:c r="Q46" s="533"/>
      <x:c r="R46" s="533">
        <x:f t="shared" si="7"/>
        <x:v>0</x:v>
      </x:c>
      <x:c r="S46" s="534"/>
      <x:c r="T46" s="532">
        <x:v>0</x:v>
      </x:c>
      <x:c r="U46" s="534"/>
      <x:c r="V46" s="532">
        <x:v>0</x:v>
      </x:c>
      <x:c r="W46" s="534"/>
      <x:c r="X46" s="533">
        <x:f t="shared" si="8"/>
        <x:v>0</x:v>
      </x:c>
      <x:c r="Y46" s="530"/>
      <x:c r="Z46" s="431" t="s">
        <x:v>1366</x:v>
      </x:c>
      <x:c r="AA46" s="531"/>
      <x:c r="AB46" s="431" t="s">
        <x:v>23</x:v>
      </x:c>
      <x:c r="AC46" s="531"/>
      <x:c r="AD46" s="1443">
        <x:v>0</x:v>
      </x:c>
      <x:c r="AE46" s="531"/>
      <x:c r="AF46" s="533">
        <x:f t="shared" si="9"/>
        <x:v>0</x:v>
      </x:c>
      <x:c r="AG46" s="257"/>
      <x:c r="AH46" s="306">
        <x:v>190</x:v>
      </x:c>
      <x:c r="AI46" s="306"/>
    </x:row>
    <x:row r="47" spans="2:35">
      <x:c r="B47" s="306">
        <x:v>36</x:v>
      </x:c>
      <x:c r="C47" s="423" t="s">
        <x:v>1448</x:v>
      </x:c>
      <x:c r="D47" s="423" t="s">
        <x:v>1680</x:v>
      </x:c>
      <x:c r="E47" s="423" t="s">
        <x:v>1353</x:v>
      </x:c>
      <x:c r="F47" s="532">
        <x:v>968920</x:v>
      </x:c>
      <x:c r="G47" s="533">
        <x:f t="shared" si="0"/>
        <x:v>339122</x:v>
      </x:c>
      <x:c r="H47" s="532">
        <x:v>87202.8</x:v>
      </x:c>
      <x:c r="I47" s="533">
        <x:f t="shared" si="1"/>
        <x:v>-30520.98</x:v>
      </x:c>
      <x:c r="J47" s="533">
        <x:f t="shared" si="2"/>
        <x:v>395803.82</x:v>
      </x:c>
      <x:c r="K47" s="534"/>
      <x:c r="L47" s="532">
        <x:f t="shared" si="3"/>
        <x:v>968920</x:v>
      </x:c>
      <x:c r="M47" s="533">
        <x:f t="shared" si="4"/>
        <x:v>203473.19999999998</x:v>
      </x:c>
      <x:c r="N47" s="532">
        <x:v>87202.8</x:v>
      </x:c>
      <x:c r="O47" s="533">
        <x:f t="shared" si="5"/>
        <x:v>-18312.588</x:v>
      </x:c>
      <x:c r="P47" s="533">
        <x:f t="shared" si="6"/>
        <x:v>272363.41200000001</x:v>
      </x:c>
      <x:c r="Q47" s="533"/>
      <x:c r="R47" s="533">
        <x:f t="shared" si="7"/>
        <x:v>123440.408</x:v>
      </x:c>
      <x:c r="S47" s="534"/>
      <x:c r="T47" s="532">
        <x:v>123440.40800000001</x:v>
      </x:c>
      <x:c r="U47" s="534"/>
      <x:c r="V47" s="532">
        <x:v>0</x:v>
      </x:c>
      <x:c r="W47" s="534"/>
      <x:c r="X47" s="533">
        <x:f t="shared" si="8"/>
        <x:v>-1.4551915228366852E-11</x:v>
      </x:c>
      <x:c r="Y47" s="530"/>
      <x:c r="Z47" s="431" t="s">
        <x:v>1366</x:v>
      </x:c>
      <x:c r="AA47" s="531"/>
      <x:c r="AB47" s="431" t="s">
        <x:v>23</x:v>
      </x:c>
      <x:c r="AC47" s="531"/>
      <x:c r="AD47" s="1443">
        <x:v>0</x:v>
      </x:c>
      <x:c r="AE47" s="531"/>
      <x:c r="AF47" s="533">
        <x:f t="shared" si="9"/>
        <x:v>0</x:v>
      </x:c>
      <x:c r="AG47" s="257"/>
      <x:c r="AH47" s="306">
        <x:v>190</x:v>
      </x:c>
      <x:c r="AI47" s="306"/>
    </x:row>
    <x:row r="48" spans="2:35">
      <x:c r="B48" s="306">
        <x:v>37</x:v>
      </x:c>
      <x:c r="C48" s="423" t="s">
        <x:v>1449</x:v>
      </x:c>
      <x:c r="D48" s="423" t="s">
        <x:v>1680</x:v>
      </x:c>
      <x:c r="E48" s="423" t="s">
        <x:v>1353</x:v>
      </x:c>
      <x:c r="F48" s="532">
        <x:v>6720799.4800000004</x:v>
      </x:c>
      <x:c r="G48" s="533">
        <x:f t="shared" si="0"/>
        <x:v>2352279.818</x:v>
      </x:c>
      <x:c r="H48" s="532">
        <x:v>604871.95319999999</x:v>
      </x:c>
      <x:c r="I48" s="533">
        <x:f t="shared" si="1"/>
        <x:v>-211705.18362</x:v>
      </x:c>
      <x:c r="J48" s="533">
        <x:f t="shared" si="2"/>
        <x:v>2745446.5875800001</x:v>
      </x:c>
      <x:c r="K48" s="534"/>
      <x:c r="L48" s="532">
        <x:f t="shared" si="3"/>
        <x:v>6720799.4800000004</x:v>
      </x:c>
      <x:c r="M48" s="533">
        <x:f t="shared" si="4"/>
        <x:v>1411367.8907999999</x:v>
      </x:c>
      <x:c r="N48" s="532">
        <x:v>604871.95319999999</x:v>
      </x:c>
      <x:c r="O48" s="533">
        <x:f t="shared" si="5"/>
        <x:v>-127023.11017199999</x:v>
      </x:c>
      <x:c r="P48" s="533">
        <x:f t="shared" si="6"/>
        <x:v>1889216.733828</x:v>
      </x:c>
      <x:c r="Q48" s="533"/>
      <x:c r="R48" s="533">
        <x:f t="shared" si="7"/>
        <x:v>856229.85375200002</x:v>
      </x:c>
      <x:c r="S48" s="534"/>
      <x:c r="T48" s="532">
        <x:v>856229.85375200014</x:v>
      </x:c>
      <x:c r="U48" s="534"/>
      <x:c r="V48" s="532">
        <x:v>0</x:v>
      </x:c>
      <x:c r="W48" s="534"/>
      <x:c r="X48" s="533">
        <x:f t="shared" si="8"/>
        <x:v>-1.1641532182693481E-10</x:v>
      </x:c>
      <x:c r="Y48" s="530"/>
      <x:c r="Z48" s="431" t="s">
        <x:v>1366</x:v>
      </x:c>
      <x:c r="AA48" s="531"/>
      <x:c r="AB48" s="431" t="s">
        <x:v>23</x:v>
      </x:c>
      <x:c r="AC48" s="531"/>
      <x:c r="AD48" s="1443">
        <x:v>0</x:v>
      </x:c>
      <x:c r="AE48" s="531"/>
      <x:c r="AF48" s="533">
        <x:f t="shared" si="9"/>
        <x:v>0</x:v>
      </x:c>
      <x:c r="AG48" s="257"/>
      <x:c r="AH48" s="306">
        <x:v>190</x:v>
      </x:c>
      <x:c r="AI48" s="306"/>
    </x:row>
    <x:row r="49" spans="2:35">
      <x:c r="B49" s="306">
        <x:v>38</x:v>
      </x:c>
      <x:c r="C49" s="423" t="s">
        <x:v>1450</x:v>
      </x:c>
      <x:c r="D49" s="423" t="s">
        <x:v>1450</x:v>
      </x:c>
      <x:c r="E49" s="423" t="s">
        <x:v>1294</x:v>
      </x:c>
      <x:c r="F49" s="532">
        <x:v>3697280</x:v>
      </x:c>
      <x:c r="G49" s="533">
        <x:f t="shared" si="0"/>
        <x:v>1294048</x:v>
      </x:c>
      <x:c r="H49" s="532">
        <x:v>332755.20000000001</x:v>
      </x:c>
      <x:c r="I49" s="533">
        <x:f t="shared" si="1"/>
        <x:v>-116464.31999999999</x:v>
      </x:c>
      <x:c r="J49" s="533">
        <x:f t="shared" si="2"/>
        <x:v>1510338.88</x:v>
      </x:c>
      <x:c r="K49" s="534"/>
      <x:c r="L49" s="532">
        <x:f t="shared" si="3"/>
        <x:v>3697280</x:v>
      </x:c>
      <x:c r="M49" s="533">
        <x:f t="shared" si="4"/>
        <x:v>776428.79999999993</x:v>
      </x:c>
      <x:c r="N49" s="532">
        <x:v>332755.20000000001</x:v>
      </x:c>
      <x:c r="O49" s="533">
        <x:f t="shared" si="5"/>
        <x:v>-69878.592000000004</x:v>
      </x:c>
      <x:c r="P49" s="533">
        <x:f t="shared" si="6"/>
        <x:v>1039305.4080000001</x:v>
      </x:c>
      <x:c r="Q49" s="533"/>
      <x:c r="R49" s="533">
        <x:f t="shared" si="7"/>
        <x:v>471033.47199999983</x:v>
      </x:c>
      <x:c r="S49" s="534"/>
      <x:c r="T49" s="532">
        <x:v>0</x:v>
      </x:c>
      <x:c r="U49" s="534"/>
      <x:c r="V49" s="532">
        <x:v>0</x:v>
      </x:c>
      <x:c r="W49" s="534"/>
      <x:c r="X49" s="533">
        <x:f t="shared" si="8"/>
        <x:v>471033.47199999983</x:v>
      </x:c>
      <x:c r="Y49" s="530"/>
      <x:c r="Z49" s="431" t="s">
        <x:v>1366</x:v>
      </x:c>
      <x:c r="AA49" s="531"/>
      <x:c r="AB49" s="431" t="s">
        <x:v>22</x:v>
      </x:c>
      <x:c r="AC49" s="531"/>
      <x:c r="AD49" s="1443">
        <x:v>0.33300000000000002</x:v>
      </x:c>
      <x:c r="AE49" s="531"/>
      <x:c r="AF49" s="533">
        <x:f t="shared" si="9"/>
        <x:v>156854.14617599995</x:v>
      </x:c>
      <x:c r="AG49" s="257"/>
      <x:c r="AH49" s="306">
        <x:v>190</x:v>
      </x:c>
      <x:c r="AI49" s="306"/>
    </x:row>
    <x:row r="50" spans="2:35">
      <x:c r="B50" s="306">
        <x:v>39</x:v>
      </x:c>
      <x:c r="C50" s="423" t="s">
        <x:v>1451</x:v>
      </x:c>
      <x:c r="D50" s="423" t="s">
        <x:v>1681</x:v>
      </x:c>
      <x:c r="E50" s="423" t="s">
        <x:v>1353</x:v>
      </x:c>
      <x:c r="F50" s="532">
        <x:v>1831322.27</x:v>
      </x:c>
      <x:c r="G50" s="533">
        <x:f t="shared" si="0"/>
        <x:v>640962.79449999996</x:v>
      </x:c>
      <x:c r="H50" s="532">
        <x:v>164819.0043</x:v>
      </x:c>
      <x:c r="I50" s="533">
        <x:f t="shared" si="1"/>
        <x:v>-57686.651504999994</x:v>
      </x:c>
      <x:c r="J50" s="533">
        <x:f t="shared" si="2"/>
        <x:v>748095.14729500003</x:v>
      </x:c>
      <x:c r="K50" s="534"/>
      <x:c r="L50" s="532">
        <x:f t="shared" si="3"/>
        <x:v>1831322.27</x:v>
      </x:c>
      <x:c r="M50" s="533">
        <x:f t="shared" si="4"/>
        <x:v>384577.67670000001</x:v>
      </x:c>
      <x:c r="N50" s="532">
        <x:v>164819.0043</x:v>
      </x:c>
      <x:c r="O50" s="533">
        <x:f t="shared" si="5"/>
        <x:v>-34611.990902999998</x:v>
      </x:c>
      <x:c r="P50" s="533">
        <x:f t="shared" si="6"/>
        <x:v>514784.69009699998</x:v>
      </x:c>
      <x:c r="Q50" s="533"/>
      <x:c r="R50" s="533">
        <x:f t="shared" si="7"/>
        <x:v>233310.45719800005</x:v>
      </x:c>
      <x:c r="S50" s="534"/>
      <x:c r="T50" s="532">
        <x:v>0</x:v>
      </x:c>
      <x:c r="U50" s="534"/>
      <x:c r="V50" s="532">
        <x:v>0</x:v>
      </x:c>
      <x:c r="W50" s="534"/>
      <x:c r="X50" s="533">
        <x:f t="shared" si="8"/>
        <x:v>233310.45719800005</x:v>
      </x:c>
      <x:c r="Y50" s="530"/>
      <x:c r="Z50" s="431" t="s">
        <x:v>1366</x:v>
      </x:c>
      <x:c r="AA50" s="531"/>
      <x:c r="AB50" s="431" t="s">
        <x:v>22</x:v>
      </x:c>
      <x:c r="AC50" s="531"/>
      <x:c r="AD50" s="1443">
        <x:v>0</x:v>
      </x:c>
      <x:c r="AE50" s="531"/>
      <x:c r="AF50" s="533">
        <x:f t="shared" si="9"/>
        <x:v>0</x:v>
      </x:c>
      <x:c r="AG50" s="257"/>
      <x:c r="AH50" s="306">
        <x:v>190</x:v>
      </x:c>
      <x:c r="AI50" s="306"/>
    </x:row>
    <x:row r="51" spans="2:35">
      <x:c r="B51" s="306">
        <x:v>40</x:v>
      </x:c>
      <x:c r="C51" s="423" t="s">
        <x:v>1452</x:v>
      </x:c>
      <x:c r="D51" s="423" t="s">
        <x:v>1681</x:v>
      </x:c>
      <x:c r="E51" s="423" t="s">
        <x:v>1353</x:v>
      </x:c>
      <x:c r="F51" s="532">
        <x:v>15938799.439999999</x:v>
      </x:c>
      <x:c r="G51" s="533">
        <x:f t="shared" si="0"/>
        <x:v>5578579.8039999995</x:v>
      </x:c>
      <x:c r="H51" s="532">
        <x:v>1434491.9495999999</x:v>
      </x:c>
      <x:c r="I51" s="533">
        <x:f t="shared" si="1"/>
        <x:v>-502072.18235999992</x:v>
      </x:c>
      <x:c r="J51" s="533">
        <x:f t="shared" si="2"/>
        <x:v>6510999.5712399995</x:v>
      </x:c>
      <x:c r="K51" s="534"/>
      <x:c r="L51" s="532">
        <x:f t="shared" si="3"/>
        <x:v>15938799.439999999</x:v>
      </x:c>
      <x:c r="M51" s="533">
        <x:f t="shared" si="4"/>
        <x:v>3347147.8823999995</x:v>
      </x:c>
      <x:c r="N51" s="532">
        <x:v>1434491.9495999999</x:v>
      </x:c>
      <x:c r="O51" s="533">
        <x:f t="shared" si="5"/>
        <x:v>-301243.30941599997</x:v>
      </x:c>
      <x:c r="P51" s="533">
        <x:f t="shared" si="6"/>
        <x:v>4480396.5225839997</x:v>
      </x:c>
      <x:c r="Q51" s="533"/>
      <x:c r="R51" s="533">
        <x:f t="shared" si="7"/>
        <x:v>2030603.0486559998</x:v>
      </x:c>
      <x:c r="S51" s="534"/>
      <x:c r="T51" s="532">
        <x:v>0</x:v>
      </x:c>
      <x:c r="U51" s="534"/>
      <x:c r="V51" s="532">
        <x:v>0</x:v>
      </x:c>
      <x:c r="W51" s="534"/>
      <x:c r="X51" s="533">
        <x:f t="shared" si="8"/>
        <x:v>2030603.0486559998</x:v>
      </x:c>
      <x:c r="Y51" s="530"/>
      <x:c r="Z51" s="431" t="s">
        <x:v>1366</x:v>
      </x:c>
      <x:c r="AA51" s="531"/>
      <x:c r="AB51" s="431" t="s">
        <x:v>22</x:v>
      </x:c>
      <x:c r="AC51" s="531"/>
      <x:c r="AD51" s="1443">
        <x:v>0</x:v>
      </x:c>
      <x:c r="AE51" s="531"/>
      <x:c r="AF51" s="533">
        <x:f t="shared" si="9"/>
        <x:v>0</x:v>
      </x:c>
      <x:c r="AG51" s="257"/>
      <x:c r="AH51" s="306">
        <x:v>190</x:v>
      </x:c>
      <x:c r="AI51" s="306"/>
    </x:row>
    <x:row r="52" spans="2:35">
      <x:c r="B52" s="306">
        <x:v>41</x:v>
      </x:c>
      <x:c r="C52" s="423" t="s">
        <x:v>1453</x:v>
      </x:c>
      <x:c r="D52" s="423" t="s">
        <x:v>1682</x:v>
      </x:c>
      <x:c r="E52" s="423" t="s">
        <x:v>1353</x:v>
      </x:c>
      <x:c r="F52" s="532">
        <x:v>2031657.71</x:v>
      </x:c>
      <x:c r="G52" s="533">
        <x:f t="shared" si="0"/>
        <x:v>711080.19849999994</x:v>
      </x:c>
      <x:c r="H52" s="532">
        <x:v>0</x:v>
      </x:c>
      <x:c r="I52" s="533">
        <x:f t="shared" si="1"/>
        <x:v>0</x:v>
      </x:c>
      <x:c r="J52" s="533">
        <x:f t="shared" si="2"/>
        <x:v>711080.19849999994</x:v>
      </x:c>
      <x:c r="K52" s="534"/>
      <x:c r="L52" s="532">
        <x:f t="shared" si="3"/>
        <x:v>2031657.71</x:v>
      </x:c>
      <x:c r="M52" s="533">
        <x:f t="shared" si="4"/>
        <x:v>426648.11909999995</x:v>
      </x:c>
      <x:c r="N52" s="532">
        <x:v>0</x:v>
      </x:c>
      <x:c r="O52" s="533">
        <x:f t="shared" si="5"/>
        <x:v>0</x:v>
      </x:c>
      <x:c r="P52" s="533">
        <x:f t="shared" si="6"/>
        <x:v>426648.11909999995</x:v>
      </x:c>
      <x:c r="Q52" s="533"/>
      <x:c r="R52" s="533">
        <x:f t="shared" si="7"/>
        <x:v>284432.07939999999</x:v>
      </x:c>
      <x:c r="S52" s="534"/>
      <x:c r="T52" s="532">
        <x:v>284432.07940000005</x:v>
      </x:c>
      <x:c r="U52" s="534"/>
      <x:c r="V52" s="532">
        <x:v>0</x:v>
      </x:c>
      <x:c r="W52" s="534"/>
      <x:c r="X52" s="533">
        <x:f t="shared" si="8"/>
        <x:v>-5.8207660913467407E-11</x:v>
      </x:c>
      <x:c r="Y52" s="530"/>
      <x:c r="Z52" s="431" t="s">
        <x:v>1366</x:v>
      </x:c>
      <x:c r="AA52" s="531"/>
      <x:c r="AB52" s="431" t="s">
        <x:v>23</x:v>
      </x:c>
      <x:c r="AC52" s="531"/>
      <x:c r="AD52" s="1443">
        <x:v>0</x:v>
      </x:c>
      <x:c r="AE52" s="531"/>
      <x:c r="AF52" s="533">
        <x:f t="shared" si="9"/>
        <x:v>0</x:v>
      </x:c>
      <x:c r="AG52" s="257"/>
      <x:c r="AH52" s="306">
        <x:v>190</x:v>
      </x:c>
      <x:c r="AI52" s="306"/>
    </x:row>
    <x:row r="53" spans="2:35">
      <x:c r="B53" s="306">
        <x:v>42</x:v>
      </x:c>
      <x:c r="C53" s="423" t="s">
        <x:v>1454</x:v>
      </x:c>
      <x:c r="D53" s="423" t="s">
        <x:v>1682</x:v>
      </x:c>
      <x:c r="E53" s="423" t="s">
        <x:v>1353</x:v>
      </x:c>
      <x:c r="F53" s="532">
        <x:v>0</x:v>
      </x:c>
      <x:c r="G53" s="533">
        <x:f t="shared" si="0"/>
        <x:v>0</x:v>
      </x:c>
      <x:c r="H53" s="532">
        <x:v>196724.4057</x:v>
      </x:c>
      <x:c r="I53" s="533">
        <x:f t="shared" si="1"/>
        <x:v>-68853.541994999992</x:v>
      </x:c>
      <x:c r="J53" s="533">
        <x:f t="shared" si="2"/>
        <x:v>127870.86370500001</x:v>
      </x:c>
      <x:c r="K53" s="534"/>
      <x:c r="L53" s="532">
        <x:f t="shared" si="3"/>
        <x:v>0</x:v>
      </x:c>
      <x:c r="M53" s="533">
        <x:f t="shared" si="4"/>
        <x:v>0</x:v>
      </x:c>
      <x:c r="N53" s="532">
        <x:v>196724.4057</x:v>
      </x:c>
      <x:c r="O53" s="533">
        <x:f t="shared" si="5"/>
        <x:v>-41312.125197000001</x:v>
      </x:c>
      <x:c r="P53" s="533">
        <x:f t="shared" si="6"/>
        <x:v>155412.28050300002</x:v>
      </x:c>
      <x:c r="Q53" s="533"/>
      <x:c r="R53" s="533">
        <x:f t="shared" si="7"/>
        <x:v>-27541.416798000006</x:v>
      </x:c>
      <x:c r="S53" s="534"/>
      <x:c r="T53" s="532">
        <x:v>-27541.416798000002</x:v>
      </x:c>
      <x:c r="U53" s="534"/>
      <x:c r="V53" s="532">
        <x:v>0</x:v>
      </x:c>
      <x:c r="W53" s="534"/>
      <x:c r="X53" s="533">
        <x:f t="shared" si="8"/>
        <x:v>-3.637978807091713E-12</x:v>
      </x:c>
      <x:c r="Y53" s="530"/>
      <x:c r="Z53" s="431" t="s">
        <x:v>1366</x:v>
      </x:c>
      <x:c r="AA53" s="531"/>
      <x:c r="AB53" s="431" t="s">
        <x:v>23</x:v>
      </x:c>
      <x:c r="AC53" s="531"/>
      <x:c r="AD53" s="1443">
        <x:v>0</x:v>
      </x:c>
      <x:c r="AE53" s="531"/>
      <x:c r="AF53" s="533">
        <x:f t="shared" si="9"/>
        <x:v>0</x:v>
      </x:c>
      <x:c r="AG53" s="257"/>
      <x:c r="AH53" s="306">
        <x:v>190</x:v>
      </x:c>
      <x:c r="AI53" s="306"/>
    </x:row>
    <x:row r="54" spans="2:35">
      <x:c r="B54" s="306">
        <x:v>43</x:v>
      </x:c>
      <x:c r="C54" s="423" t="s">
        <x:v>1455</x:v>
      </x:c>
      <x:c r="D54" s="423" t="s">
        <x:v>1683</x:v>
      </x:c>
      <x:c r="E54" s="423" t="s">
        <x:v>1353</x:v>
      </x:c>
      <x:c r="F54" s="532">
        <x:v>285000</x:v>
      </x:c>
      <x:c r="G54" s="533">
        <x:f t="shared" si="0"/>
        <x:v>99750</x:v>
      </x:c>
      <x:c r="H54" s="532">
        <x:v>25650</x:v>
      </x:c>
      <x:c r="I54" s="533">
        <x:f t="shared" si="1"/>
        <x:v>-8977.5</x:v>
      </x:c>
      <x:c r="J54" s="533">
        <x:f t="shared" si="2"/>
        <x:v>116422.5</x:v>
      </x:c>
      <x:c r="K54" s="534"/>
      <x:c r="L54" s="532">
        <x:f t="shared" si="3"/>
        <x:v>285000</x:v>
      </x:c>
      <x:c r="M54" s="533">
        <x:f t="shared" si="4"/>
        <x:v>59850</x:v>
      </x:c>
      <x:c r="N54" s="532">
        <x:v>25650</x:v>
      </x:c>
      <x:c r="O54" s="533">
        <x:f t="shared" si="5"/>
        <x:v>-5386.5</x:v>
      </x:c>
      <x:c r="P54" s="533">
        <x:f t="shared" si="6"/>
        <x:v>80113.5</x:v>
      </x:c>
      <x:c r="Q54" s="533"/>
      <x:c r="R54" s="533">
        <x:f t="shared" si="7"/>
        <x:v>36309</x:v>
      </x:c>
      <x:c r="S54" s="534"/>
      <x:c r="T54" s="532">
        <x:v>0</x:v>
      </x:c>
      <x:c r="U54" s="534"/>
      <x:c r="V54" s="532">
        <x:v>0</x:v>
      </x:c>
      <x:c r="W54" s="534"/>
      <x:c r="X54" s="533">
        <x:f t="shared" si="8"/>
        <x:v>36309</x:v>
      </x:c>
      <x:c r="Y54" s="530"/>
      <x:c r="Z54" s="431" t="s">
        <x:v>1366</x:v>
      </x:c>
      <x:c r="AA54" s="531"/>
      <x:c r="AB54" s="431" t="s">
        <x:v>22</x:v>
      </x:c>
      <x:c r="AC54" s="531"/>
      <x:c r="AD54" s="1443">
        <x:v>0</x:v>
      </x:c>
      <x:c r="AE54" s="531"/>
      <x:c r="AF54" s="533">
        <x:f t="shared" si="9"/>
        <x:v>0</x:v>
      </x:c>
      <x:c r="AG54" s="257"/>
      <x:c r="AH54" s="306">
        <x:v>190</x:v>
      </x:c>
      <x:c r="AI54" s="306"/>
    </x:row>
    <x:row r="55" spans="2:35">
      <x:c r="B55" s="306">
        <x:v>44</x:v>
      </x:c>
      <x:c r="C55" s="423" t="s">
        <x:v>1456</x:v>
      </x:c>
      <x:c r="D55" s="423" t="s">
        <x:v>1683</x:v>
      </x:c>
      <x:c r="E55" s="423" t="s">
        <x:v>1353</x:v>
      </x:c>
      <x:c r="F55" s="532">
        <x:v>-285000</x:v>
      </x:c>
      <x:c r="G55" s="533">
        <x:f t="shared" si="0"/>
        <x:v>-99750</x:v>
      </x:c>
      <x:c r="H55" s="532">
        <x:v>-25650</x:v>
      </x:c>
      <x:c r="I55" s="533">
        <x:f t="shared" si="1"/>
        <x:v>8977.5</x:v>
      </x:c>
      <x:c r="J55" s="533">
        <x:f t="shared" si="2"/>
        <x:v>-116422.5</x:v>
      </x:c>
      <x:c r="K55" s="534"/>
      <x:c r="L55" s="532">
        <x:f t="shared" si="3"/>
        <x:v>-285000</x:v>
      </x:c>
      <x:c r="M55" s="533">
        <x:f t="shared" si="4"/>
        <x:v>-59850</x:v>
      </x:c>
      <x:c r="N55" s="532">
        <x:v>-25650</x:v>
      </x:c>
      <x:c r="O55" s="533">
        <x:f t="shared" si="5"/>
        <x:v>5386.5</x:v>
      </x:c>
      <x:c r="P55" s="533">
        <x:f t="shared" si="6"/>
        <x:v>-80113.5</x:v>
      </x:c>
      <x:c r="Q55" s="533"/>
      <x:c r="R55" s="533">
        <x:f t="shared" si="7"/>
        <x:v>-36309</x:v>
      </x:c>
      <x:c r="S55" s="534"/>
      <x:c r="T55" s="532">
        <x:v>0</x:v>
      </x:c>
      <x:c r="U55" s="534"/>
      <x:c r="V55" s="532">
        <x:v>0</x:v>
      </x:c>
      <x:c r="W55" s="534"/>
      <x:c r="X55" s="533">
        <x:f t="shared" si="8"/>
        <x:v>-36309</x:v>
      </x:c>
      <x:c r="Y55" s="530"/>
      <x:c r="Z55" s="431" t="s">
        <x:v>1366</x:v>
      </x:c>
      <x:c r="AA55" s="531"/>
      <x:c r="AB55" s="431" t="s">
        <x:v>22</x:v>
      </x:c>
      <x:c r="AC55" s="531"/>
      <x:c r="AD55" s="1443">
        <x:v>0</x:v>
      </x:c>
      <x:c r="AE55" s="531"/>
      <x:c r="AF55" s="533">
        <x:f t="shared" si="9"/>
        <x:v>0</x:v>
      </x:c>
      <x:c r="AG55" s="257"/>
      <x:c r="AH55" s="306">
        <x:v>190</x:v>
      </x:c>
      <x:c r="AI55" s="306"/>
    </x:row>
    <x:row r="56" spans="2:35">
      <x:c r="B56" s="306">
        <x:v>45</x:v>
      </x:c>
      <x:c r="C56" s="423" t="s">
        <x:v>1457</x:v>
      </x:c>
      <x:c r="D56" s="423" t="s">
        <x:v>1683</x:v>
      </x:c>
      <x:c r="E56" s="423" t="s">
        <x:v>1353</x:v>
      </x:c>
      <x:c r="F56" s="532">
        <x:v>628942.43999999994</x:v>
      </x:c>
      <x:c r="G56" s="533">
        <x:f t="shared" si="0"/>
        <x:v>220129.85399999996</x:v>
      </x:c>
      <x:c r="H56" s="532">
        <x:v>56604.819599999995</x:v>
      </x:c>
      <x:c r="I56" s="533">
        <x:f t="shared" si="1"/>
        <x:v>-19811.686859999998</x:v>
      </x:c>
      <x:c r="J56" s="533">
        <x:f t="shared" si="2"/>
        <x:v>256922.98673999999</x:v>
      </x:c>
      <x:c r="K56" s="534"/>
      <x:c r="L56" s="532">
        <x:f t="shared" si="3"/>
        <x:v>628942.43999999994</x:v>
      </x:c>
      <x:c r="M56" s="533">
        <x:f t="shared" si="4"/>
        <x:v>132077.91239999997</x:v>
      </x:c>
      <x:c r="N56" s="532">
        <x:v>56604.819599999995</x:v>
      </x:c>
      <x:c r="O56" s="533">
        <x:f t="shared" si="5"/>
        <x:v>-11887.012115999998</x:v>
      </x:c>
      <x:c r="P56" s="533">
        <x:f t="shared" si="6"/>
        <x:v>176795.71988399996</x:v>
      </x:c>
      <x:c r="Q56" s="533"/>
      <x:c r="R56" s="533">
        <x:f t="shared" si="7"/>
        <x:v>80127.266856000031</x:v>
      </x:c>
      <x:c r="S56" s="534"/>
      <x:c r="T56" s="532">
        <x:v>0</x:v>
      </x:c>
      <x:c r="U56" s="534"/>
      <x:c r="V56" s="532">
        <x:v>0</x:v>
      </x:c>
      <x:c r="W56" s="534"/>
      <x:c r="X56" s="533">
        <x:f t="shared" si="8"/>
        <x:v>80127.266856000031</x:v>
      </x:c>
      <x:c r="Y56" s="530"/>
      <x:c r="Z56" s="431" t="s">
        <x:v>1366</x:v>
      </x:c>
      <x:c r="AA56" s="531"/>
      <x:c r="AB56" s="431" t="s">
        <x:v>22</x:v>
      </x:c>
      <x:c r="AC56" s="531"/>
      <x:c r="AD56" s="1443">
        <x:v>0</x:v>
      </x:c>
      <x:c r="AE56" s="531"/>
      <x:c r="AF56" s="533">
        <x:f t="shared" si="9"/>
        <x:v>0</x:v>
      </x:c>
      <x:c r="AG56" s="257"/>
      <x:c r="AH56" s="306">
        <x:v>190</x:v>
      </x:c>
      <x:c r="AI56" s="306"/>
    </x:row>
    <x:row r="57" spans="2:35">
      <x:c r="B57" s="306">
        <x:v>46</x:v>
      </x:c>
      <x:c r="C57" s="423" t="s">
        <x:v>1356</x:v>
      </x:c>
      <x:c r="D57" s="423" t="s">
        <x:v>1684</x:v>
      </x:c>
      <x:c r="E57" s="423" t="s">
        <x:v>1353</x:v>
      </x:c>
      <x:c r="F57" s="532">
        <x:v>427575.23</x:v>
      </x:c>
      <x:c r="G57" s="533">
        <x:f t="shared" si="0"/>
        <x:v>149651.33049999998</x:v>
      </x:c>
      <x:c r="H57" s="532">
        <x:v>38481.770699999994</x:v>
      </x:c>
      <x:c r="I57" s="533">
        <x:f t="shared" si="1"/>
        <x:v>-13468.619744999996</x:v>
      </x:c>
      <x:c r="J57" s="533">
        <x:f t="shared" si="2"/>
        <x:v>174664.48145499997</x:v>
      </x:c>
      <x:c r="K57" s="534"/>
      <x:c r="L57" s="532">
        <x:f t="shared" si="3"/>
        <x:v>427575.23</x:v>
      </x:c>
      <x:c r="M57" s="533">
        <x:f t="shared" si="4"/>
        <x:v>89790.798299999995</x:v>
      </x:c>
      <x:c r="N57" s="532">
        <x:v>38481.770699999994</x:v>
      </x:c>
      <x:c r="O57" s="533">
        <x:f t="shared" si="5"/>
        <x:v>-8081.1718469999987</x:v>
      </x:c>
      <x:c r="P57" s="533">
        <x:f t="shared" si="6"/>
        <x:v>120191.39715299998</x:v>
      </x:c>
      <x:c r="Q57" s="533"/>
      <x:c r="R57" s="533">
        <x:f t="shared" si="7"/>
        <x:v>54473.084301999988</x:v>
      </x:c>
      <x:c r="S57" s="534"/>
      <x:c r="T57" s="532">
        <x:v>0</x:v>
      </x:c>
      <x:c r="U57" s="534"/>
      <x:c r="V57" s="532">
        <x:v>0</x:v>
      </x:c>
      <x:c r="W57" s="534"/>
      <x:c r="X57" s="533">
        <x:f t="shared" si="8"/>
        <x:v>54473.084301999988</x:v>
      </x:c>
      <x:c r="Y57" s="530"/>
      <x:c r="Z57" s="431" t="s">
        <x:v>240</x:v>
      </x:c>
      <x:c r="AA57" s="531"/>
      <x:c r="AB57" s="431" t="s">
        <x:v>22</x:v>
      </x:c>
      <x:c r="AC57" s="531"/>
      <x:c r="AD57" s="1443">
        <x:v>6.5299999999999997E-2</x:v>
      </x:c>
      <x:c r="AE57" s="531"/>
      <x:c r="AF57" s="533">
        <x:f t="shared" si="9"/>
        <x:v>3557.0924049205992</x:v>
      </x:c>
      <x:c r="AG57" s="257"/>
      <x:c r="AH57" s="306">
        <x:v>190</x:v>
      </x:c>
      <x:c r="AI57" s="306"/>
    </x:row>
    <x:row r="58" spans="2:35">
      <x:c r="B58" s="306">
        <x:v>47</x:v>
      </x:c>
      <x:c r="C58" s="423" t="s">
        <x:v>1364</x:v>
      </x:c>
      <x:c r="D58" s="423" t="s">
        <x:v>1684</x:v>
      </x:c>
      <x:c r="E58" s="423" t="s">
        <x:v>1353</x:v>
      </x:c>
      <x:c r="F58" s="532">
        <x:v>16383105.710000001</x:v>
      </x:c>
      <x:c r="G58" s="533">
        <x:f t="shared" si="0"/>
        <x:v>5734086.9984999998</x:v>
      </x:c>
      <x:c r="H58" s="532">
        <x:v>1474479.5139000001</x:v>
      </x:c>
      <x:c r="I58" s="533">
        <x:f t="shared" si="1"/>
        <x:v>-516067.82986500004</x:v>
      </x:c>
      <x:c r="J58" s="533">
        <x:f t="shared" si="2"/>
        <x:v>6692498.6825349992</x:v>
      </x:c>
      <x:c r="K58" s="534"/>
      <x:c r="L58" s="532">
        <x:f t="shared" si="3"/>
        <x:v>16383105.710000001</x:v>
      </x:c>
      <x:c r="M58" s="533">
        <x:f t="shared" si="4"/>
        <x:v>3440452.1990999999</x:v>
      </x:c>
      <x:c r="N58" s="532">
        <x:v>1474479.5139000001</x:v>
      </x:c>
      <x:c r="O58" s="533">
        <x:f t="shared" si="5"/>
        <x:v>-309640.697919</x:v>
      </x:c>
      <x:c r="P58" s="533">
        <x:f t="shared" si="6"/>
        <x:v>4605291.0150809996</x:v>
      </x:c>
      <x:c r="Q58" s="533"/>
      <x:c r="R58" s="533">
        <x:f t="shared" si="7"/>
        <x:v>2087207.6674539996</x:v>
      </x:c>
      <x:c r="S58" s="534"/>
      <x:c r="T58" s="532">
        <x:v>0</x:v>
      </x:c>
      <x:c r="U58" s="534"/>
      <x:c r="V58" s="532">
        <x:v>0</x:v>
      </x:c>
      <x:c r="W58" s="534"/>
      <x:c r="X58" s="533">
        <x:f t="shared" si="8"/>
        <x:v>2087207.6674539996</x:v>
      </x:c>
      <x:c r="Y58" s="530"/>
      <x:c r="Z58" s="431" t="s">
        <x:v>240</x:v>
      </x:c>
      <x:c r="AA58" s="531"/>
      <x:c r="AB58" s="431" t="s">
        <x:v>22</x:v>
      </x:c>
      <x:c r="AC58" s="531"/>
      <x:c r="AD58" s="1443">
        <x:v>6.5299999999999997E-2</x:v>
      </x:c>
      <x:c r="AE58" s="531"/>
      <x:c r="AF58" s="533">
        <x:f t="shared" si="9"/>
        <x:v>136294.66068474617</x:v>
      </x:c>
      <x:c r="AG58" s="257"/>
      <x:c r="AH58" s="306">
        <x:v>190</x:v>
      </x:c>
      <x:c r="AI58" s="306"/>
    </x:row>
    <x:row r="59" spans="2:35">
      <x:c r="B59" s="306">
        <x:v>48</x:v>
      </x:c>
      <x:c r="C59" s="423" t="s">
        <x:v>1458</x:v>
      </x:c>
      <x:c r="D59" s="423" t="s">
        <x:v>1684</x:v>
      </x:c>
      <x:c r="E59" s="423" t="s">
        <x:v>1353</x:v>
      </x:c>
      <x:c r="F59" s="532">
        <x:v>130121.22</x:v>
      </x:c>
      <x:c r="G59" s="533">
        <x:f t="shared" si="0"/>
        <x:v>45542.426999999996</x:v>
      </x:c>
      <x:c r="H59" s="532">
        <x:v>11710.909799999999</x:v>
      </x:c>
      <x:c r="I59" s="533">
        <x:f t="shared" si="1"/>
        <x:v>-4098.8184299999994</x:v>
      </x:c>
      <x:c r="J59" s="533">
        <x:f t="shared" si="2"/>
        <x:v>53154.518369999998</x:v>
      </x:c>
      <x:c r="K59" s="534"/>
      <x:c r="L59" s="532">
        <x:f t="shared" si="3"/>
        <x:v>130121.22</x:v>
      </x:c>
      <x:c r="M59" s="533">
        <x:f t="shared" si="4"/>
        <x:v>27325.456200000001</x:v>
      </x:c>
      <x:c r="N59" s="532">
        <x:v>11710.909799999999</x:v>
      </x:c>
      <x:c r="O59" s="533">
        <x:f t="shared" si="5"/>
        <x:v>-2459.2910579999998</x:v>
      </x:c>
      <x:c r="P59" s="533">
        <x:f t="shared" si="6"/>
        <x:v>36577.074941999999</x:v>
      </x:c>
      <x:c r="Q59" s="533"/>
      <x:c r="R59" s="533">
        <x:f t="shared" si="7"/>
        <x:v>16577.443427999999</x:v>
      </x:c>
      <x:c r="S59" s="534"/>
      <x:c r="T59" s="532">
        <x:v>0</x:v>
      </x:c>
      <x:c r="U59" s="534"/>
      <x:c r="V59" s="532">
        <x:v>0</x:v>
      </x:c>
      <x:c r="W59" s="534"/>
      <x:c r="X59" s="533">
        <x:f t="shared" si="8"/>
        <x:v>16577.443427999999</x:v>
      </x:c>
      <x:c r="Y59" s="530"/>
      <x:c r="Z59" s="431" t="s">
        <x:v>1366</x:v>
      </x:c>
      <x:c r="AA59" s="531"/>
      <x:c r="AB59" s="431" t="s">
        <x:v>22</x:v>
      </x:c>
      <x:c r="AC59" s="531"/>
      <x:c r="AD59" s="1443">
        <x:v>6.5299999999999997E-2</x:v>
      </x:c>
      <x:c r="AE59" s="531"/>
      <x:c r="AF59" s="533">
        <x:f t="shared" si="9"/>
        <x:v>1082.5070558483999</x:v>
      </x:c>
      <x:c r="AG59" s="257"/>
      <x:c r="AH59" s="306">
        <x:v>190</x:v>
      </x:c>
      <x:c r="AI59" s="306"/>
    </x:row>
    <x:row r="60" spans="2:35">
      <x:c r="B60" s="306">
        <x:v>49</x:v>
      </x:c>
      <x:c r="C60" s="423" t="s">
        <x:v>1459</x:v>
      </x:c>
      <x:c r="D60" s="423" t="s">
        <x:v>1685</x:v>
      </x:c>
      <x:c r="E60" s="423" t="s">
        <x:v>1353</x:v>
      </x:c>
      <x:c r="F60" s="532">
        <x:v>881501.32</x:v>
      </x:c>
      <x:c r="G60" s="533">
        <x:f t="shared" si="0"/>
        <x:v>308525.46199999994</x:v>
      </x:c>
      <x:c r="H60" s="532">
        <x:v>79335.118799999997</x:v>
      </x:c>
      <x:c r="I60" s="533">
        <x:f t="shared" si="1"/>
        <x:v>-27767.291579999997</x:v>
      </x:c>
      <x:c r="J60" s="533">
        <x:f t="shared" si="2"/>
        <x:v>360093.28921999992</x:v>
      </x:c>
      <x:c r="K60" s="534"/>
      <x:c r="L60" s="532">
        <x:f t="shared" si="3"/>
        <x:v>881501.32</x:v>
      </x:c>
      <x:c r="M60" s="533">
        <x:f t="shared" si="4"/>
        <x:v>185115.27719999998</x:v>
      </x:c>
      <x:c r="N60" s="532">
        <x:v>79335.118799999997</x:v>
      </x:c>
      <x:c r="O60" s="533">
        <x:f t="shared" si="5"/>
        <x:v>-16660.374947999997</x:v>
      </x:c>
      <x:c r="P60" s="533">
        <x:f t="shared" si="6"/>
        <x:v>247790.02105199994</x:v>
      </x:c>
      <x:c r="Q60" s="533"/>
      <x:c r="R60" s="533">
        <x:f t="shared" si="7"/>
        <x:v>112303.26816799998</x:v>
      </x:c>
      <x:c r="S60" s="534"/>
      <x:c r="T60" s="532">
        <x:v>104969.86475662961</x:v>
      </x:c>
      <x:c r="U60" s="534"/>
      <x:c r="V60" s="532">
        <x:v>0</x:v>
      </x:c>
      <x:c r="W60" s="534"/>
      <x:c r="X60" s="533">
        <x:f t="shared" si="8"/>
        <x:v>7333.4034113703674</x:v>
      </x:c>
      <x:c r="Y60" s="530"/>
      <x:c r="Z60" s="431" t="s">
        <x:v>240</x:v>
      </x:c>
      <x:c r="AA60" s="531"/>
      <x:c r="AB60" s="431" t="s">
        <x:v>22</x:v>
      </x:c>
      <x:c r="AC60" s="531"/>
      <x:c r="AD60" s="1443">
        <x:v>0</x:v>
      </x:c>
      <x:c r="AE60" s="531"/>
      <x:c r="AF60" s="533">
        <x:f t="shared" si="9"/>
        <x:v>0</x:v>
      </x:c>
      <x:c r="AG60" s="257"/>
      <x:c r="AH60" s="306">
        <x:v>190</x:v>
      </x:c>
      <x:c r="AI60" s="306"/>
    </x:row>
    <x:row r="61" spans="2:35">
      <x:c r="B61" s="306">
        <x:v>50</x:v>
      </x:c>
      <x:c r="C61" s="423" t="s">
        <x:v>1460</x:v>
      </x:c>
      <x:c r="D61" s="423" t="s">
        <x:v>1685</x:v>
      </x:c>
      <x:c r="E61" s="423" t="s">
        <x:v>1353</x:v>
      </x:c>
      <x:c r="F61" s="532">
        <x:v>-881501.32</x:v>
      </x:c>
      <x:c r="G61" s="533">
        <x:f t="shared" si="0"/>
        <x:v>-308525.46199999994</x:v>
      </x:c>
      <x:c r="H61" s="532">
        <x:v>-79335.118799999997</x:v>
      </x:c>
      <x:c r="I61" s="533">
        <x:f t="shared" si="1"/>
        <x:v>27767.291579999997</x:v>
      </x:c>
      <x:c r="J61" s="533">
        <x:f t="shared" si="2"/>
        <x:v>-360093.28921999992</x:v>
      </x:c>
      <x:c r="K61" s="534"/>
      <x:c r="L61" s="532">
        <x:f t="shared" si="3"/>
        <x:v>-881501.32</x:v>
      </x:c>
      <x:c r="M61" s="533">
        <x:f t="shared" si="4"/>
        <x:v>-185115.27719999998</x:v>
      </x:c>
      <x:c r="N61" s="532">
        <x:v>-79335.118799999997</x:v>
      </x:c>
      <x:c r="O61" s="533">
        <x:f t="shared" si="5"/>
        <x:v>16660.374947999997</x:v>
      </x:c>
      <x:c r="P61" s="533">
        <x:f t="shared" si="6"/>
        <x:v>-247790.02105199994</x:v>
      </x:c>
      <x:c r="Q61" s="533"/>
      <x:c r="R61" s="533">
        <x:f t="shared" si="7"/>
        <x:v>-112303.26816799998</x:v>
      </x:c>
      <x:c r="S61" s="534"/>
      <x:c r="T61" s="532">
        <x:v>-104969.86475662961</x:v>
      </x:c>
      <x:c r="U61" s="534"/>
      <x:c r="V61" s="532">
        <x:v>0</x:v>
      </x:c>
      <x:c r="W61" s="534"/>
      <x:c r="X61" s="533">
        <x:f t="shared" si="8"/>
        <x:v>-7333.4034113703674</x:v>
      </x:c>
      <x:c r="Y61" s="530"/>
      <x:c r="Z61" s="431" t="s">
        <x:v>240</x:v>
      </x:c>
      <x:c r="AA61" s="531"/>
      <x:c r="AB61" s="431" t="s">
        <x:v>22</x:v>
      </x:c>
      <x:c r="AC61" s="531"/>
      <x:c r="AD61" s="1443">
        <x:v>0</x:v>
      </x:c>
      <x:c r="AE61" s="531"/>
      <x:c r="AF61" s="533">
        <x:f t="shared" si="9"/>
        <x:v>0</x:v>
      </x:c>
      <x:c r="AG61" s="257"/>
      <x:c r="AH61" s="306">
        <x:v>190</x:v>
      </x:c>
      <x:c r="AI61" s="306"/>
    </x:row>
    <x:row r="62" spans="2:35">
      <x:c r="B62" s="306">
        <x:v>51</x:v>
      </x:c>
      <x:c r="C62" s="423" t="s">
        <x:v>1359</x:v>
      </x:c>
      <x:c r="D62" s="423" t="s">
        <x:v>1685</x:v>
      </x:c>
      <x:c r="E62" s="423" t="s">
        <x:v>1353</x:v>
      </x:c>
      <x:c r="F62" s="532">
        <x:v>881501.32</x:v>
      </x:c>
      <x:c r="G62" s="533">
        <x:f t="shared" si="0"/>
        <x:v>308525.46199999994</x:v>
      </x:c>
      <x:c r="H62" s="532">
        <x:v>79335.118799999997</x:v>
      </x:c>
      <x:c r="I62" s="533">
        <x:f t="shared" si="1"/>
        <x:v>-27767.291579999997</x:v>
      </x:c>
      <x:c r="J62" s="533">
        <x:f t="shared" si="2"/>
        <x:v>360093.28921999992</x:v>
      </x:c>
      <x:c r="K62" s="534"/>
      <x:c r="L62" s="532">
        <x:f t="shared" si="3"/>
        <x:v>881501.32</x:v>
      </x:c>
      <x:c r="M62" s="533">
        <x:f t="shared" si="4"/>
        <x:v>185115.27719999998</x:v>
      </x:c>
      <x:c r="N62" s="532">
        <x:v>79335.118799999997</x:v>
      </x:c>
      <x:c r="O62" s="533">
        <x:f t="shared" si="5"/>
        <x:v>-16660.374947999997</x:v>
      </x:c>
      <x:c r="P62" s="533">
        <x:f t="shared" si="6"/>
        <x:v>247790.02105199994</x:v>
      </x:c>
      <x:c r="Q62" s="533"/>
      <x:c r="R62" s="533">
        <x:f t="shared" si="7"/>
        <x:v>112303.26816799998</x:v>
      </x:c>
      <x:c r="S62" s="534"/>
      <x:c r="T62" s="532">
        <x:v>0</x:v>
      </x:c>
      <x:c r="U62" s="534"/>
      <x:c r="V62" s="532">
        <x:v>0</x:v>
      </x:c>
      <x:c r="W62" s="534"/>
      <x:c r="X62" s="533">
        <x:f t="shared" si="8"/>
        <x:v>112303.26816799998</x:v>
      </x:c>
      <x:c r="Y62" s="530"/>
      <x:c r="Z62" s="431" t="s">
        <x:v>240</x:v>
      </x:c>
      <x:c r="AA62" s="531"/>
      <x:c r="AB62" s="431" t="s">
        <x:v>22</x:v>
      </x:c>
      <x:c r="AC62" s="531"/>
      <x:c r="AD62" s="1443">
        <x:v>6.5299999999999997E-2</x:v>
      </x:c>
      <x:c r="AE62" s="531"/>
      <x:c r="AF62" s="533">
        <x:f t="shared" si="9"/>
        <x:v>7333.4034113703983</x:v>
      </x:c>
      <x:c r="AG62" s="257"/>
      <x:c r="AH62" s="306">
        <x:v>190</x:v>
      </x:c>
      <x:c r="AI62" s="306"/>
    </x:row>
    <x:row r="63" spans="2:35">
      <x:c r="B63" s="306">
        <x:v>52</x:v>
      </x:c>
      <x:c r="C63" s="423" t="s">
        <x:v>1461</x:v>
      </x:c>
      <x:c r="D63" s="423" t="s">
        <x:v>1686</x:v>
      </x:c>
      <x:c r="E63" s="423" t="s">
        <x:v>1353</x:v>
      </x:c>
      <x:c r="F63" s="532">
        <x:v>3889954.1</x:v>
      </x:c>
      <x:c r="G63" s="533">
        <x:f t="shared" si="0"/>
        <x:v>1361483.9350000001</x:v>
      </x:c>
      <x:c r="H63" s="532">
        <x:v>350095.86900000001</x:v>
      </x:c>
      <x:c r="I63" s="533">
        <x:f t="shared" si="1"/>
        <x:v>-122533.55415</x:v>
      </x:c>
      <x:c r="J63" s="533">
        <x:f t="shared" si="2"/>
        <x:v>1589046.24985</x:v>
      </x:c>
      <x:c r="K63" s="534"/>
      <x:c r="L63" s="532">
        <x:f t="shared" si="3"/>
        <x:v>3889954.1</x:v>
      </x:c>
      <x:c r="M63" s="533">
        <x:f t="shared" si="4"/>
        <x:v>816890.36100000003</x:v>
      </x:c>
      <x:c r="N63" s="532">
        <x:v>350095.86900000001</x:v>
      </x:c>
      <x:c r="O63" s="533">
        <x:f t="shared" si="5"/>
        <x:v>-73520.132490000004</x:v>
      </x:c>
      <x:c r="P63" s="533">
        <x:f t="shared" si="6"/>
        <x:v>1093466.09751</x:v>
      </x:c>
      <x:c r="Q63" s="533"/>
      <x:c r="R63" s="533">
        <x:f t="shared" si="7"/>
        <x:v>495580.15234000003</x:v>
      </x:c>
      <x:c r="S63" s="534"/>
      <x:c r="T63" s="532">
        <x:v>0</x:v>
      </x:c>
      <x:c r="U63" s="534"/>
      <x:c r="V63" s="532">
        <x:v>0</x:v>
      </x:c>
      <x:c r="W63" s="534"/>
      <x:c r="X63" s="533">
        <x:f t="shared" si="8"/>
        <x:v>495580.15234000003</x:v>
      </x:c>
      <x:c r="Y63" s="530"/>
      <x:c r="Z63" s="431" t="s">
        <x:v>1366</x:v>
      </x:c>
      <x:c r="AA63" s="531"/>
      <x:c r="AB63" s="431" t="s">
        <x:v>22</x:v>
      </x:c>
      <x:c r="AC63" s="531"/>
      <x:c r="AD63" s="1443">
        <x:v>0</x:v>
      </x:c>
      <x:c r="AE63" s="531"/>
      <x:c r="AF63" s="533">
        <x:f t="shared" si="9"/>
        <x:v>0</x:v>
      </x:c>
      <x:c r="AG63" s="257"/>
      <x:c r="AH63" s="306">
        <x:v>190</x:v>
      </x:c>
      <x:c r="AI63" s="306"/>
    </x:row>
    <x:row r="64" spans="2:35">
      <x:c r="B64" s="306">
        <x:v>53</x:v>
      </x:c>
      <x:c r="C64" s="423" t="s">
        <x:v>1462</x:v>
      </x:c>
      <x:c r="D64" s="423" t="s">
        <x:v>1686</x:v>
      </x:c>
      <x:c r="E64" s="423" t="s">
        <x:v>1353</x:v>
      </x:c>
      <x:c r="F64" s="532">
        <x:v>444545.66</x:v>
      </x:c>
      <x:c r="G64" s="533">
        <x:f t="shared" si="0"/>
        <x:v>155590.98099999997</x:v>
      </x:c>
      <x:c r="H64" s="532">
        <x:v>40009.109399999994</x:v>
      </x:c>
      <x:c r="I64" s="533">
        <x:f t="shared" si="1"/>
        <x:v>-14003.188289999996</x:v>
      </x:c>
      <x:c r="J64" s="533">
        <x:f t="shared" si="2"/>
        <x:v>181596.90210999997</x:v>
      </x:c>
      <x:c r="K64" s="534"/>
      <x:c r="L64" s="532">
        <x:f t="shared" si="3"/>
        <x:v>444545.66</x:v>
      </x:c>
      <x:c r="M64" s="533">
        <x:f t="shared" si="4"/>
        <x:v>93354.588599999988</x:v>
      </x:c>
      <x:c r="N64" s="532">
        <x:v>40009.109399999994</x:v>
      </x:c>
      <x:c r="O64" s="533">
        <x:f t="shared" si="5"/>
        <x:v>-8401.9129739999989</x:v>
      </x:c>
      <x:c r="P64" s="533">
        <x:f t="shared" si="6"/>
        <x:v>124961.78502599997</x:v>
      </x:c>
      <x:c r="Q64" s="533"/>
      <x:c r="R64" s="533">
        <x:f t="shared" si="7"/>
        <x:v>56635.117083999998</x:v>
      </x:c>
      <x:c r="S64" s="534"/>
      <x:c r="T64" s="532">
        <x:v>0</x:v>
      </x:c>
      <x:c r="U64" s="534"/>
      <x:c r="V64" s="532">
        <x:v>0</x:v>
      </x:c>
      <x:c r="W64" s="534"/>
      <x:c r="X64" s="533">
        <x:f t="shared" si="8"/>
        <x:v>56635.117083999998</x:v>
      </x:c>
      <x:c r="Y64" s="530"/>
      <x:c r="Z64" s="431" t="s">
        <x:v>1366</x:v>
      </x:c>
      <x:c r="AA64" s="531"/>
      <x:c r="AB64" s="431" t="s">
        <x:v>22</x:v>
      </x:c>
      <x:c r="AC64" s="531"/>
      <x:c r="AD64" s="1443">
        <x:v>0</x:v>
      </x:c>
      <x:c r="AE64" s="531"/>
      <x:c r="AF64" s="533">
        <x:f t="shared" si="9"/>
        <x:v>0</x:v>
      </x:c>
      <x:c r="AG64" s="257"/>
      <x:c r="AH64" s="306">
        <x:v>190</x:v>
      </x:c>
      <x:c r="AI64" s="306"/>
    </x:row>
    <x:row r="65" spans="2:35">
      <x:c r="B65" s="306">
        <x:v>54</x:v>
      </x:c>
      <x:c r="C65" s="423" t="s">
        <x:v>1463</x:v>
      </x:c>
      <x:c r="D65" s="423" t="s">
        <x:v>1687</x:v>
      </x:c>
      <x:c r="E65" s="423" t="s">
        <x:v>1353</x:v>
      </x:c>
      <x:c r="F65" s="532">
        <x:v>2791067</x:v>
      </x:c>
      <x:c r="G65" s="533">
        <x:f t="shared" si="0"/>
        <x:v>976873.45</x:v>
      </x:c>
      <x:c r="H65" s="532">
        <x:v>251196.03</x:v>
      </x:c>
      <x:c r="I65" s="533">
        <x:f t="shared" si="1"/>
        <x:v>-87918.610499999995</x:v>
      </x:c>
      <x:c r="J65" s="533">
        <x:f t="shared" si="2"/>
        <x:v>1140150.8695</x:v>
      </x:c>
      <x:c r="K65" s="534"/>
      <x:c r="L65" s="532">
        <x:f t="shared" si="3"/>
        <x:v>2791067</x:v>
      </x:c>
      <x:c r="M65" s="533">
        <x:f t="shared" si="4"/>
        <x:v>586124.06999999995</x:v>
      </x:c>
      <x:c r="N65" s="532">
        <x:v>251196.03</x:v>
      </x:c>
      <x:c r="O65" s="533">
        <x:f t="shared" si="5"/>
        <x:v>-52751.166299999997</x:v>
      </x:c>
      <x:c r="P65" s="533">
        <x:f t="shared" si="6"/>
        <x:v>784568.93369999994</x:v>
      </x:c>
      <x:c r="Q65" s="533"/>
      <x:c r="R65" s="533">
        <x:f t="shared" si="7"/>
        <x:v>355581.93580000009</x:v>
      </x:c>
      <x:c r="S65" s="534"/>
      <x:c r="T65" s="532">
        <x:v>0</x:v>
      </x:c>
      <x:c r="U65" s="534"/>
      <x:c r="V65" s="532">
        <x:v>0</x:v>
      </x:c>
      <x:c r="W65" s="534"/>
      <x:c r="X65" s="533">
        <x:f t="shared" si="8"/>
        <x:v>355581.93580000009</x:v>
      </x:c>
      <x:c r="Y65" s="530"/>
      <x:c r="Z65" s="431" t="s">
        <x:v>1366</x:v>
      </x:c>
      <x:c r="AA65" s="531"/>
      <x:c r="AB65" s="431" t="s">
        <x:v>22</x:v>
      </x:c>
      <x:c r="AC65" s="531"/>
      <x:c r="AD65" s="1443">
        <x:v>0</x:v>
      </x:c>
      <x:c r="AE65" s="531"/>
      <x:c r="AF65" s="533">
        <x:f t="shared" si="9"/>
        <x:v>0</x:v>
      </x:c>
      <x:c r="AG65" s="257"/>
      <x:c r="AH65" s="306">
        <x:v>190</x:v>
      </x:c>
      <x:c r="AI65" s="306"/>
    </x:row>
    <x:row r="66" spans="2:35">
      <x:c r="B66" s="306">
        <x:v>55</x:v>
      </x:c>
      <x:c r="C66" s="423" t="s">
        <x:v>1368</x:v>
      </x:c>
      <x:c r="D66" s="423" t="s">
        <x:v>1368</x:v>
      </x:c>
      <x:c r="E66" s="423" t="s">
        <x:v>1294</x:v>
      </x:c>
      <x:c r="F66" s="532">
        <x:v>73232517.023589402</x:v>
      </x:c>
      <x:c r="G66" s="533">
        <x:f t="shared" si="0"/>
        <x:v>25631380.958256289</x:v>
      </x:c>
      <x:c r="H66" s="532">
        <x:v>0</x:v>
      </x:c>
      <x:c r="I66" s="533">
        <x:f t="shared" si="1"/>
        <x:v>0</x:v>
      </x:c>
      <x:c r="J66" s="533">
        <x:f t="shared" si="2"/>
        <x:v>25631380.958256289</x:v>
      </x:c>
      <x:c r="K66" s="534"/>
      <x:c r="L66" s="532">
        <x:f t="shared" si="3"/>
        <x:v>73232517.023589402</x:v>
      </x:c>
      <x:c r="M66" s="533">
        <x:f t="shared" si="4"/>
        <x:v>15378828.574953774</x:v>
      </x:c>
      <x:c r="N66" s="532">
        <x:v>0</x:v>
      </x:c>
      <x:c r="O66" s="533">
        <x:f t="shared" si="5"/>
        <x:v>0</x:v>
      </x:c>
      <x:c r="P66" s="533">
        <x:f t="shared" si="6"/>
        <x:v>15378828.574953774</x:v>
      </x:c>
      <x:c r="Q66" s="533"/>
      <x:c r="R66" s="533">
        <x:f t="shared" si="7"/>
        <x:v>10252552.383302515</x:v>
      </x:c>
      <x:c r="S66" s="534"/>
      <x:c r="T66" s="532">
        <x:v>0</x:v>
      </x:c>
      <x:c r="U66" s="534"/>
      <x:c r="V66" s="532">
        <x:v>0</x:v>
      </x:c>
      <x:c r="W66" s="534"/>
      <x:c r="X66" s="533">
        <x:f t="shared" si="8"/>
        <x:v>10252552.383302515</x:v>
      </x:c>
      <x:c r="Y66" s="530"/>
      <x:c r="Z66" s="431" t="s">
        <x:v>1366</x:v>
      </x:c>
      <x:c r="AA66" s="531"/>
      <x:c r="AB66" s="431" t="s">
        <x:v>22</x:v>
      </x:c>
      <x:c r="AC66" s="531"/>
      <x:c r="AD66" s="1443">
        <x:v>0.33300000000000002</x:v>
      </x:c>
      <x:c r="AE66" s="531"/>
      <x:c r="AF66" s="533">
        <x:f t="shared" si="9"/>
        <x:v>3414099.943639738</x:v>
      </x:c>
      <x:c r="AG66" s="257"/>
      <x:c r="AH66" s="306">
        <x:v>190</x:v>
      </x:c>
      <x:c r="AI66" s="306"/>
    </x:row>
    <x:row r="67" spans="2:35">
      <x:c r="B67" s="306">
        <x:v>56</x:v>
      </x:c>
      <x:c r="C67" s="423" t="s">
        <x:v>1464</x:v>
      </x:c>
      <x:c r="D67" s="423" t="s">
        <x:v>1688</x:v>
      </x:c>
      <x:c r="E67" s="423" t="s">
        <x:v>1353</x:v>
      </x:c>
      <x:c r="F67" s="532">
        <x:v>0</x:v>
      </x:c>
      <x:c r="G67" s="533">
        <x:f t="shared" si="0"/>
        <x:v>0</x:v>
      </x:c>
      <x:c r="H67" s="532">
        <x:v>28158806.712484095</x:v>
      </x:c>
      <x:c r="I67" s="533">
        <x:f t="shared" si="1"/>
        <x:v>-9855582.3493694328</x:v>
      </x:c>
      <x:c r="J67" s="533">
        <x:f t="shared" si="2"/>
        <x:v>18303224.363114662</x:v>
      </x:c>
      <x:c r="K67" s="534"/>
      <x:c r="L67" s="532">
        <x:f t="shared" si="3"/>
        <x:v>0</x:v>
      </x:c>
      <x:c r="M67" s="533">
        <x:f t="shared" si="4"/>
        <x:v>0</x:v>
      </x:c>
      <x:c r="N67" s="532">
        <x:v>28158806.712484095</x:v>
      </x:c>
      <x:c r="O67" s="533">
        <x:f t="shared" si="5"/>
        <x:v>-5913349.4096216597</x:v>
      </x:c>
      <x:c r="P67" s="533">
        <x:f t="shared" si="6"/>
        <x:v>22245457.302862436</x:v>
      </x:c>
      <x:c r="Q67" s="533"/>
      <x:c r="R67" s="533">
        <x:f t="shared" si="7"/>
        <x:v>-3942232.9397477731</x:v>
      </x:c>
      <x:c r="S67" s="534"/>
      <x:c r="T67" s="532">
        <x:v>0</x:v>
      </x:c>
      <x:c r="U67" s="534"/>
      <x:c r="V67" s="532">
        <x:v>0</x:v>
      </x:c>
      <x:c r="W67" s="534"/>
      <x:c r="X67" s="533">
        <x:f t="shared" si="8"/>
        <x:v>-3942232.9397477731</x:v>
      </x:c>
      <x:c r="Y67" s="530"/>
      <x:c r="Z67" s="431" t="s">
        <x:v>1366</x:v>
      </x:c>
      <x:c r="AA67" s="531"/>
      <x:c r="AB67" s="431" t="s">
        <x:v>22</x:v>
      </x:c>
      <x:c r="AC67" s="531"/>
      <x:c r="AD67" s="1443">
        <x:v>0.33300000000000002</x:v>
      </x:c>
      <x:c r="AE67" s="531"/>
      <x:c r="AF67" s="533">
        <x:f t="shared" si="9"/>
        <x:v>-1312763.5689360085</x:v>
      </x:c>
      <x:c r="AG67" s="257"/>
      <x:c r="AH67" s="306">
        <x:v>190</x:v>
      </x:c>
      <x:c r="AI67" s="306"/>
    </x:row>
    <x:row r="68" spans="2:35">
      <x:c r="B68" s="306">
        <x:v>57</x:v>
      </x:c>
      <x:c r="C68" s="423" t="s">
        <x:v>1371</x:v>
      </x:c>
      <x:c r="D68" s="423" t="s">
        <x:v>1689</x:v>
      </x:c>
      <x:c r="E68" s="423" t="s">
        <x:v>1369</x:v>
      </x:c>
      <x:c r="F68" s="532">
        <x:v>2553399</x:v>
      </x:c>
      <x:c r="G68" s="533">
        <x:f t="shared" si="0"/>
        <x:v>893689.64999999991</x:v>
      </x:c>
      <x:c r="H68" s="532">
        <x:v>229805.91</x:v>
      </x:c>
      <x:c r="I68" s="533">
        <x:f t="shared" si="1"/>
        <x:v>-80432.068499999994</x:v>
      </x:c>
      <x:c r="J68" s="533">
        <x:f t="shared" si="2"/>
        <x:v>1043063.4914999998</x:v>
      </x:c>
      <x:c r="K68" s="534"/>
      <x:c r="L68" s="532">
        <x:f t="shared" si="3"/>
        <x:v>2553399</x:v>
      </x:c>
      <x:c r="M68" s="533">
        <x:f t="shared" si="4"/>
        <x:v>536213.79</x:v>
      </x:c>
      <x:c r="N68" s="532">
        <x:v>229805.91</x:v>
      </x:c>
      <x:c r="O68" s="533">
        <x:f t="shared" si="5"/>
        <x:v>-48259.241099999999</x:v>
      </x:c>
      <x:c r="P68" s="533">
        <x:f t="shared" si="6"/>
        <x:v>717760.45890000009</x:v>
      </x:c>
      <x:c r="Q68" s="533"/>
      <x:c r="R68" s="533">
        <x:f t="shared" si="7"/>
        <x:v>325303.03259999969</x:v>
      </x:c>
      <x:c r="S68" s="534"/>
      <x:c r="T68" s="532">
        <x:v>0</x:v>
      </x:c>
      <x:c r="U68" s="534"/>
      <x:c r="V68" s="532">
        <x:f>R68</x:f>
        <x:v>325303.03259999969</x:v>
      </x:c>
      <x:c r="W68" s="534"/>
      <x:c r="X68" s="533">
        <x:f t="shared" si="8"/>
        <x:v>0</x:v>
      </x:c>
      <x:c r="Y68" s="530"/>
      <x:c r="Z68" s="431" t="s">
        <x:v>1369</x:v>
      </x:c>
      <x:c r="AA68" s="531"/>
      <x:c r="AB68" s="431" t="s">
        <x:v>23</x:v>
      </x:c>
      <x:c r="AC68" s="531"/>
      <x:c r="AD68" s="1443">
        <x:v>0</x:v>
      </x:c>
      <x:c r="AE68" s="531"/>
      <x:c r="AF68" s="533">
        <x:f t="shared" si="9"/>
        <x:v>0</x:v>
      </x:c>
      <x:c r="AG68" s="257"/>
      <x:c r="AH68" s="306">
        <x:v>190</x:v>
      </x:c>
      <x:c r="AI68" s="306"/>
    </x:row>
    <x:row r="69" spans="2:35">
      <x:c r="B69" s="306">
        <x:v>58</x:v>
      </x:c>
      <x:c r="C69" s="423" t="s">
        <x:v>1370</x:v>
      </x:c>
      <x:c r="D69" s="423" t="s">
        <x:v>1689</x:v>
      </x:c>
      <x:c r="E69" s="423" t="s">
        <x:v>1369</x:v>
      </x:c>
      <x:c r="F69" s="532">
        <x:v>-48928893.997211538</x:v>
      </x:c>
      <x:c r="G69" s="533">
        <x:f t="shared" si="0"/>
        <x:v>-17125112.899024036</x:v>
      </x:c>
      <x:c r="H69" s="532">
        <x:v>-4403600.4597490383</x:v>
      </x:c>
      <x:c r="I69" s="533">
        <x:f t="shared" si="1"/>
        <x:v>1541260.1609121633</x:v>
      </x:c>
      <x:c r="J69" s="533">
        <x:f t="shared" si="2"/>
        <x:v>-19987453.197860911</x:v>
      </x:c>
      <x:c r="K69" s="534"/>
      <x:c r="L69" s="532">
        <x:f t="shared" si="3"/>
        <x:v>-48928893.997211538</x:v>
      </x:c>
      <x:c r="M69" s="533">
        <x:f t="shared" si="4"/>
        <x:v>-10275067.739414422</x:v>
      </x:c>
      <x:c r="N69" s="532">
        <x:v>-4403600.4597490383</x:v>
      </x:c>
      <x:c r="O69" s="533">
        <x:f t="shared" si="5"/>
        <x:v>924756.09654729802</x:v>
      </x:c>
      <x:c r="P69" s="533">
        <x:f t="shared" si="6"/>
        <x:v>-13753912.102616161</x:v>
      </x:c>
      <x:c r="Q69" s="533"/>
      <x:c r="R69" s="533">
        <x:f t="shared" si="7"/>
        <x:v>-6233541.0952447504</x:v>
      </x:c>
      <x:c r="S69" s="534"/>
      <x:c r="T69" s="532">
        <x:v>0</x:v>
      </x:c>
      <x:c r="U69" s="534"/>
      <x:c r="V69" s="532">
        <x:f>R69</x:f>
        <x:v>-6233541.0952447504</x:v>
      </x:c>
      <x:c r="W69" s="534"/>
      <x:c r="X69" s="533">
        <x:f t="shared" si="8"/>
        <x:v>0</x:v>
      </x:c>
      <x:c r="Y69" s="530"/>
      <x:c r="Z69" s="431" t="s">
        <x:v>1369</x:v>
      </x:c>
      <x:c r="AA69" s="531"/>
      <x:c r="AB69" s="431" t="s">
        <x:v>23</x:v>
      </x:c>
      <x:c r="AC69" s="531"/>
      <x:c r="AD69" s="1443">
        <x:v>0</x:v>
      </x:c>
      <x:c r="AE69" s="531"/>
      <x:c r="AF69" s="533">
        <x:f t="shared" si="9"/>
        <x:v>0</x:v>
      </x:c>
      <x:c r="AG69" s="257"/>
      <x:c r="AH69" s="306">
        <x:v>190</x:v>
      </x:c>
      <x:c r="AI69" s="306"/>
    </x:row>
    <x:row r="70" spans="2:35">
      <x:c r="B70" s="306">
        <x:v>59</x:v>
      </x:c>
      <x:c r="C70" s="423" t="s">
        <x:v>1371</x:v>
      </x:c>
      <x:c r="D70" s="423" t="s">
        <x:v>1690</x:v>
      </x:c>
      <x:c r="E70" s="423" t="s">
        <x:v>1369</x:v>
      </x:c>
      <x:c r="F70" s="532">
        <x:v>0</x:v>
      </x:c>
      <x:c r="G70" s="533">
        <x:f t="shared" si="0"/>
        <x:v>0</x:v>
      </x:c>
      <x:c r="H70" s="532">
        <x:v>0</x:v>
      </x:c>
      <x:c r="I70" s="533">
        <x:f t="shared" si="1"/>
        <x:v>0</x:v>
      </x:c>
      <x:c r="J70" s="533">
        <x:f t="shared" si="2"/>
        <x:v>0</x:v>
      </x:c>
      <x:c r="K70" s="534"/>
      <x:c r="L70" s="532">
        <x:v>458773845.7547785</x:v>
      </x:c>
      <x:c r="M70" s="533">
        <x:f t="shared" si="4"/>
        <x:v>96342507.608503476</x:v>
      </x:c>
      <x:c r="N70" s="532">
        <x:v>41289646.117930062</x:v>
      </x:c>
      <x:c r="O70" s="533">
        <x:f t="shared" si="5"/>
        <x:v>-8670825.6847653128</x:v>
      </x:c>
      <x:c r="P70" s="533">
        <x:f t="shared" si="6"/>
        <x:v>128961328.04166824</x:v>
      </x:c>
      <x:c r="Q70" s="533"/>
      <x:c r="R70" s="533">
        <x:f t="shared" si="7"/>
        <x:v>-128961328.04166824</x:v>
      </x:c>
      <x:c r="S70" s="534"/>
      <x:c r="T70" s="532">
        <x:v>0</x:v>
      </x:c>
      <x:c r="U70" s="534"/>
      <x:c r="V70" s="532">
        <x:f>R70</x:f>
        <x:v>-128961328.04166824</x:v>
      </x:c>
      <x:c r="W70" s="534"/>
      <x:c r="X70" s="533">
        <x:f t="shared" si="8"/>
        <x:v>0</x:v>
      </x:c>
      <x:c r="Y70" s="530"/>
      <x:c r="Z70" s="431" t="s">
        <x:v>1369</x:v>
      </x:c>
      <x:c r="AA70" s="531"/>
      <x:c r="AB70" s="431" t="s">
        <x:v>23</x:v>
      </x:c>
      <x:c r="AC70" s="531"/>
      <x:c r="AD70" s="1443">
        <x:v>0</x:v>
      </x:c>
      <x:c r="AE70" s="531"/>
      <x:c r="AF70" s="533">
        <x:f t="shared" si="9"/>
        <x:v>0</x:v>
      </x:c>
      <x:c r="AG70" s="257"/>
      <x:c r="AH70" s="306">
        <x:v>190</x:v>
      </x:c>
      <x:c r="AI70" s="306"/>
    </x:row>
    <x:row r="71" spans="2:35">
      <x:c r="B71" s="306">
        <x:v>60</x:v>
      </x:c>
      <x:c r="C71" s="535" t="s">
        <x:v>1372</x:v>
      </x:c>
      <x:c r="D71" s="431"/>
      <x:c r="E71" s="431"/>
      <x:c r="F71" s="536">
        <x:f>SUM(F12:F70)</x:f>
        <x:v>117324235.69064683</x:v>
      </x:c>
      <x:c r="G71" s="536">
        <x:f>SUM(G12:G70)</x:f>
        <x:v>41063482.491726398</x:v>
      </x:c>
      <x:c r="H71" s="536">
        <x:f>SUM(H12:H70)</x:f>
        <x:v>32702287.574319262</x:v>
      </x:c>
      <x:c r="I71" s="536">
        <x:f>SUM(I12:I70)</x:f>
        <x:v>-11445800.651011741</x:v>
      </x:c>
      <x:c r="J71" s="536">
        <x:f>SUM(J12:J70)</x:f>
        <x:v>62319969.415033937</x:v>
      </x:c>
      <x:c r="K71" s="537"/>
      <x:c r="L71" s="536">
        <x:f>SUM(L12:L70)</x:f>
        <x:v>576098081.44542527</x:v>
      </x:c>
      <x:c r="M71" s="536">
        <x:f>SUM(M12:M70)</x:f>
        <x:v>120980597.10353932</x:v>
      </x:c>
      <x:c r="N71" s="536">
        <x:f>SUM(N12:N70)</x:f>
        <x:v>73991933.692249328</x:v>
      </x:c>
      <x:c r="O71" s="536">
        <x:f>SUM(O12:O70)</x:f>
        <x:v>-15538306.075372359</x:v>
      </x:c>
      <x:c r="P71" s="536">
        <x:f>SUM(P12:P70)</x:f>
        <x:v>179434224.72041631</x:v>
      </x:c>
      <x:c r="R71" s="536">
        <x:f>SUM(R12:R70)</x:f>
        <x:v>-117114255.30538237</x:v>
      </x:c>
      <x:c r="S71" s="537"/>
      <x:c r="T71" s="536">
        <x:f>SUM(T12:T70)</x:f>
        <x:v>1518142.9574500003</x:v>
      </x:c>
      <x:c r="U71" s="537"/>
      <x:c r="V71" s="536">
        <x:f>SUM(V12:V70)</x:f>
        <x:v>-134869566.10431299</x:v>
      </x:c>
      <x:c r="W71" s="537"/>
      <x:c r="X71" s="536">
        <x:f>SUM(X12:X70)</x:f>
        <x:v>16237167.841480613</x:v>
      </x:c>
      <x:c r="Y71" s="537"/>
      <x:c r="Z71" s="431"/>
      <x:c r="AA71" s="538"/>
      <x:c r="AB71" s="431"/>
      <x:c r="AC71" s="538"/>
      <x:c r="AD71" s="539"/>
      <x:c r="AE71" s="538"/>
      <x:c r="AF71" s="536">
        <x:f>SUM(AF12:AF70)</x:f>
        <x:v>2739288.2207816108</x:v>
      </x:c>
      <x:c r="AG71" s="538"/>
      <x:c r="AH71" s="306"/>
      <x:c r="AI71" s="306"/>
    </x:row>
    <x:row r="72" spans="2:35">
      <x:c r="B72" s="431"/>
      <x:c r="C72" s="431"/>
      <x:c r="D72" s="431"/>
      <x:c r="E72" s="431"/>
      <x:c r="F72" s="540"/>
      <x:c r="G72" s="540"/>
      <x:c r="H72" s="540"/>
      <x:c r="I72" s="540"/>
      <x:c r="J72" s="540"/>
      <x:c r="K72" s="537"/>
      <x:c r="L72" s="540"/>
      <x:c r="M72" s="540"/>
      <x:c r="N72" s="540"/>
      <x:c r="O72" s="540"/>
      <x:c r="P72" s="540"/>
      <x:c r="R72" s="540"/>
      <x:c r="S72" s="537"/>
      <x:c r="T72" s="540"/>
      <x:c r="U72" s="537"/>
      <x:c r="V72" s="540"/>
      <x:c r="W72" s="537"/>
      <x:c r="X72" s="540"/>
      <x:c r="Y72" s="537"/>
      <x:c r="Z72" s="431"/>
      <x:c r="AA72" s="538"/>
      <x:c r="AB72" s="431"/>
      <x:c r="AC72" s="538"/>
      <x:c r="AD72" s="539"/>
      <x:c r="AE72" s="538"/>
      <x:c r="AF72" s="540"/>
      <x:c r="AG72" s="538"/>
      <x:c r="AH72" s="306"/>
      <x:c r="AI72" s="306"/>
    </x:row>
    <x:row r="73" spans="2:35">
      <x:c r="B73" s="431"/>
      <x:c r="C73" s="431"/>
      <x:c r="D73" s="431"/>
      <x:c r="E73" s="431"/>
      <x:c r="F73" s="540"/>
      <x:c r="G73" s="540"/>
      <x:c r="H73" s="540"/>
      <x:c r="I73" s="540"/>
      <x:c r="J73" s="540"/>
      <x:c r="K73" s="537"/>
      <x:c r="L73" s="540"/>
      <x:c r="M73" s="540"/>
      <x:c r="N73" s="540"/>
      <x:c r="O73" s="540"/>
      <x:c r="P73" s="540"/>
      <x:c r="R73" s="540"/>
      <x:c r="S73" s="537"/>
      <x:c r="T73" s="540"/>
      <x:c r="U73" s="537"/>
      <x:c r="V73" s="540"/>
      <x:c r="W73" s="537"/>
      <x:c r="X73" s="540"/>
      <x:c r="Y73" s="537"/>
      <x:c r="Z73" s="431"/>
      <x:c r="AA73" s="538"/>
      <x:c r="AB73" s="431"/>
      <x:c r="AC73" s="538"/>
      <x:c r="AD73" s="539"/>
      <x:c r="AE73" s="538"/>
      <x:c r="AF73" s="540"/>
      <x:c r="AG73" s="538"/>
      <x:c r="AH73" s="306"/>
      <x:c r="AI73" s="306"/>
    </x:row>
    <x:row r="74" spans="2:35">
      <x:c r="B74" s="431"/>
      <x:c r="C74" s="527" t="s">
        <x:v>1465</x:v>
      </x:c>
      <x:c r="D74" s="431"/>
      <x:c r="E74" s="431"/>
      <x:c r="F74" s="540"/>
      <x:c r="G74" s="540"/>
      <x:c r="H74" s="540"/>
      <x:c r="I74" s="540"/>
      <x:c r="J74" s="540"/>
      <x:c r="K74" s="537"/>
      <x:c r="L74" s="540"/>
      <x:c r="M74" s="540"/>
      <x:c r="N74" s="540"/>
      <x:c r="O74" s="540"/>
      <x:c r="P74" s="540"/>
      <x:c r="R74" s="540"/>
      <x:c r="S74" s="537"/>
      <x:c r="T74" s="540"/>
      <x:c r="U74" s="537"/>
      <x:c r="V74" s="540"/>
      <x:c r="W74" s="537"/>
      <x:c r="X74" s="540"/>
      <x:c r="Y74" s="537"/>
      <x:c r="Z74" s="431"/>
      <x:c r="AA74" s="538"/>
      <x:c r="AB74" s="431"/>
      <x:c r="AC74" s="538"/>
      <x:c r="AD74" s="539"/>
      <x:c r="AE74" s="538"/>
      <x:c r="AF74" s="540"/>
      <x:c r="AG74" s="538"/>
      <x:c r="AH74" s="306"/>
      <x:c r="AI74" s="306"/>
    </x:row>
    <x:row r="75" spans="2:35">
      <x:c r="B75" s="306">
        <x:v>61</x:v>
      </x:c>
      <x:c r="C75" s="423" t="s">
        <x:v>1466</x:v>
      </x:c>
      <x:c r="D75" s="423" t="s">
        <x:v>1691</x:v>
      </x:c>
      <x:c r="E75" s="423" t="s">
        <x:v>1294</x:v>
      </x:c>
      <x:c r="F75" s="528">
        <x:v>-1102869694.0899999</x:v>
      </x:c>
      <x:c r="G75" s="529">
        <x:f t="shared" ref="G75:G85" si="10">F75*0.35</x:f>
        <x:v>-386004392.93149996</x:v>
      </x:c>
      <x:c r="H75" s="528">
        <x:v>0</x:v>
      </x:c>
      <x:c r="I75" s="529">
        <x:f t="shared" ref="I75:I85" si="11">-H75*0.35</x:f>
        <x:v>0</x:v>
      </x:c>
      <x:c r="J75" s="529">
        <x:f t="shared" ref="J75:J85" si="12">G75+H75+I75</x:f>
        <x:v>-386004392.93149996</x:v>
      </x:c>
      <x:c r="K75" s="530"/>
      <x:c r="L75" s="528">
        <x:f t="shared" ref="L75:L85" si="13">F75</x:f>
        <x:v>-1102869694.0899999</x:v>
      </x:c>
      <x:c r="M75" s="529">
        <x:f t="shared" ref="M75:M85" si="14">L75*0.21</x:f>
        <x:v>-231602635.75889999</x:v>
      </x:c>
      <x:c r="N75" s="528">
        <x:v>0</x:v>
      </x:c>
      <x:c r="O75" s="529">
        <x:f t="shared" ref="O75:O85" si="15">-N75*0.21</x:f>
        <x:v>0</x:v>
      </x:c>
      <x:c r="P75" s="529">
        <x:f t="shared" ref="P75:P85" si="16">M75+N75+O75</x:f>
        <x:v>-231602635.75889999</x:v>
      </x:c>
      <x:c r="R75" s="529">
        <x:f t="shared" ref="R75:R85" si="17">J75-P75</x:f>
        <x:v>-154401757.17259997</x:v>
      </x:c>
      <x:c r="S75" s="530"/>
      <x:c r="T75" s="528">
        <x:v>0</x:v>
      </x:c>
      <x:c r="U75" s="530"/>
      <x:c r="V75" s="528">
        <x:v>0</x:v>
      </x:c>
      <x:c r="W75" s="530"/>
      <x:c r="X75" s="529">
        <x:f t="shared" ref="X75:X85" si="18">R75-T75-V75</x:f>
        <x:v>-154401757.17259997</x:v>
      </x:c>
      <x:c r="Y75" s="530"/>
      <x:c r="Z75" s="431" t="s">
        <x:v>1366</x:v>
      </x:c>
      <x:c r="AA75" s="531"/>
      <x:c r="AB75" s="431" t="s">
        <x:v>22</x:v>
      </x:c>
      <x:c r="AC75" s="531"/>
      <x:c r="AD75" s="1443">
        <x:v>0.33300000000000002</x:v>
      </x:c>
      <x:c r="AE75" s="531"/>
      <x:c r="AF75" s="529">
        <x:f t="shared" ref="AF75:AF85" si="19">X75*AD75</x:f>
        <x:v>-51415785.138475791</x:v>
      </x:c>
      <x:c r="AG75" s="257"/>
      <x:c r="AH75" s="306">
        <x:v>282</x:v>
      </x:c>
      <x:c r="AI75" s="306"/>
    </x:row>
    <x:row r="76" spans="2:35">
      <x:c r="B76" s="306">
        <x:v>62</x:v>
      </x:c>
      <x:c r="C76" s="423" t="s">
        <x:v>1373</x:v>
      </x:c>
      <x:c r="D76" s="423" t="s">
        <x:v>1692</x:v>
      </x:c>
      <x:c r="E76" s="423" t="s">
        <x:v>1292</x:v>
      </x:c>
      <x:c r="F76" s="532">
        <x:v>-1313024378.9947503</x:v>
      </x:c>
      <x:c r="G76" s="533">
        <x:f t="shared" si="10"/>
        <x:v>-459558532.64816254</x:v>
      </x:c>
      <x:c r="H76" s="532">
        <x:v>0</x:v>
      </x:c>
      <x:c r="I76" s="533">
        <x:f t="shared" si="11"/>
        <x:v>0</x:v>
      </x:c>
      <x:c r="J76" s="533">
        <x:f t="shared" si="12"/>
        <x:v>-459558532.64816254</x:v>
      </x:c>
      <x:c r="K76" s="534"/>
      <x:c r="L76" s="532">
        <x:f t="shared" si="13"/>
        <x:v>-1313024378.9947503</x:v>
      </x:c>
      <x:c r="M76" s="533">
        <x:f t="shared" si="14"/>
        <x:v>-275735119.58889753</x:v>
      </x:c>
      <x:c r="N76" s="532">
        <x:v>0</x:v>
      </x:c>
      <x:c r="O76" s="533">
        <x:f t="shared" si="15"/>
        <x:v>0</x:v>
      </x:c>
      <x:c r="P76" s="533">
        <x:f t="shared" si="16"/>
        <x:v>-275735119.58889753</x:v>
      </x:c>
      <x:c r="Q76" s="533"/>
      <x:c r="R76" s="533">
        <x:f>J76-P76</x:f>
        <x:v>-183823413.05926502</x:v>
      </x:c>
      <x:c r="S76" s="534"/>
      <x:c r="T76" s="532">
        <x:v>0</x:v>
      </x:c>
      <x:c r="U76" s="534"/>
      <x:c r="V76" s="532">
        <x:v>-10247068.463183939</x:v>
      </x:c>
      <x:c r="W76" s="534"/>
      <x:c r="X76" s="533">
        <x:f t="shared" si="18"/>
        <x:v>-173576344.59608108</x:v>
      </x:c>
      <x:c r="Y76" s="530"/>
      <x:c r="Z76" s="431" t="s">
        <x:v>1366</x:v>
      </x:c>
      <x:c r="AA76" s="531"/>
      <x:c r="AB76" s="431" t="s">
        <x:v>22</x:v>
      </x:c>
      <x:c r="AC76" s="531"/>
      <x:c r="AD76" s="1443">
        <x:v>0.33300000000000002</x:v>
      </x:c>
      <x:c r="AE76" s="531"/>
      <x:c r="AF76" s="533">
        <x:f t="shared" si="19"/>
        <x:v>-57800922.750495002</x:v>
      </x:c>
      <x:c r="AG76" s="257"/>
      <x:c r="AH76" s="306">
        <x:v>282</x:v>
      </x:c>
      <x:c r="AI76" s="306"/>
    </x:row>
    <x:row r="77" spans="2:35">
      <x:c r="B77" s="306">
        <x:v>63</x:v>
      </x:c>
      <x:c r="C77" s="423" t="s">
        <x:v>1374</x:v>
      </x:c>
      <x:c r="D77" s="423" t="s">
        <x:v>1692</x:v>
      </x:c>
      <x:c r="E77" s="423" t="s">
        <x:v>1292</x:v>
      </x:c>
      <x:c r="F77" s="532">
        <x:v>119800702.8</x:v>
      </x:c>
      <x:c r="G77" s="533">
        <x:f t="shared" si="10"/>
        <x:v>41930245.979999997</x:v>
      </x:c>
      <x:c r="H77" s="532">
        <x:v>0</x:v>
      </x:c>
      <x:c r="I77" s="533">
        <x:f t="shared" si="11"/>
        <x:v>0</x:v>
      </x:c>
      <x:c r="J77" s="533">
        <x:f t="shared" si="12"/>
        <x:v>41930245.979999997</x:v>
      </x:c>
      <x:c r="K77" s="534"/>
      <x:c r="L77" s="532">
        <x:f t="shared" si="13"/>
        <x:v>119800702.8</x:v>
      </x:c>
      <x:c r="M77" s="533">
        <x:f t="shared" si="14"/>
        <x:v>25158147.588</x:v>
      </x:c>
      <x:c r="N77" s="532">
        <x:v>0</x:v>
      </x:c>
      <x:c r="O77" s="533">
        <x:f t="shared" si="15"/>
        <x:v>0</x:v>
      </x:c>
      <x:c r="P77" s="533">
        <x:f t="shared" si="16"/>
        <x:v>25158147.588</x:v>
      </x:c>
      <x:c r="Q77" s="533"/>
      <x:c r="R77" s="533">
        <x:f t="shared" si="17"/>
        <x:v>16772098.391999997</x:v>
      </x:c>
      <x:c r="S77" s="534"/>
      <x:c r="T77" s="532">
        <x:v>0</x:v>
      </x:c>
      <x:c r="U77" s="534"/>
      <x:c r="V77" s="532">
        <x:v>0</x:v>
      </x:c>
      <x:c r="W77" s="534"/>
      <x:c r="X77" s="533">
        <x:f t="shared" si="18"/>
        <x:v>16772098.391999997</x:v>
      </x:c>
      <x:c r="Y77" s="530"/>
      <x:c r="Z77" s="431" t="s">
        <x:v>1467</x:v>
      </x:c>
      <x:c r="AA77" s="531"/>
      <x:c r="AB77" s="431" t="s">
        <x:v>23</x:v>
      </x:c>
      <x:c r="AC77" s="531"/>
      <x:c r="AD77" s="1443">
        <x:v>0</x:v>
      </x:c>
      <x:c r="AE77" s="531"/>
      <x:c r="AF77" s="533">
        <x:f t="shared" si="19"/>
        <x:v>0</x:v>
      </x:c>
      <x:c r="AG77" s="257"/>
      <x:c r="AH77" s="306">
        <x:v>282</x:v>
      </x:c>
      <x:c r="AI77" s="306"/>
    </x:row>
    <x:row r="78" spans="2:35">
      <x:c r="B78" s="306">
        <x:v>64</x:v>
      </x:c>
      <x:c r="C78" s="423" t="s">
        <x:v>1375</x:v>
      </x:c>
      <x:c r="D78" s="423" t="s">
        <x:v>1692</x:v>
      </x:c>
      <x:c r="E78" s="423" t="s">
        <x:v>1292</x:v>
      </x:c>
      <x:c r="F78" s="532">
        <x:v>-74991897.359999999</x:v>
      </x:c>
      <x:c r="G78" s="533">
        <x:f t="shared" si="10"/>
        <x:v>-26247164.075999998</x:v>
      </x:c>
      <x:c r="H78" s="532">
        <x:v>0</x:v>
      </x:c>
      <x:c r="I78" s="533">
        <x:f t="shared" si="11"/>
        <x:v>0</x:v>
      </x:c>
      <x:c r="J78" s="533">
        <x:f t="shared" si="12"/>
        <x:v>-26247164.075999998</x:v>
      </x:c>
      <x:c r="K78" s="534"/>
      <x:c r="L78" s="532">
        <x:f t="shared" si="13"/>
        <x:v>-74991897.359999999</x:v>
      </x:c>
      <x:c r="M78" s="533">
        <x:f t="shared" si="14"/>
        <x:v>-15748298.445599999</x:v>
      </x:c>
      <x:c r="N78" s="532">
        <x:v>0</x:v>
      </x:c>
      <x:c r="O78" s="533">
        <x:f t="shared" si="15"/>
        <x:v>0</x:v>
      </x:c>
      <x:c r="P78" s="533">
        <x:f t="shared" si="16"/>
        <x:v>-15748298.445599999</x:v>
      </x:c>
      <x:c r="Q78" s="533"/>
      <x:c r="R78" s="533">
        <x:f t="shared" si="17"/>
        <x:v>-10498865.630399998</x:v>
      </x:c>
      <x:c r="S78" s="534"/>
      <x:c r="T78" s="532">
        <x:v>0</x:v>
      </x:c>
      <x:c r="U78" s="534"/>
      <x:c r="V78" s="532">
        <x:v>0</x:v>
      </x:c>
      <x:c r="W78" s="534"/>
      <x:c r="X78" s="533">
        <x:f t="shared" si="18"/>
        <x:v>-10498865.630399998</x:v>
      </x:c>
      <x:c r="Y78" s="530"/>
      <x:c r="Z78" s="431" t="s">
        <x:v>1366</x:v>
      </x:c>
      <x:c r="AA78" s="531"/>
      <x:c r="AB78" s="431" t="s">
        <x:v>22</x:v>
      </x:c>
      <x:c r="AC78" s="531"/>
      <x:c r="AD78" s="1443">
        <x:v>0.33300000000000002</x:v>
      </x:c>
      <x:c r="AE78" s="531"/>
      <x:c r="AF78" s="533">
        <x:f t="shared" si="19"/>
        <x:v>-3496122.2549231998</x:v>
      </x:c>
      <x:c r="AG78" s="257"/>
      <x:c r="AH78" s="306">
        <x:v>282</x:v>
      </x:c>
      <x:c r="AI78" s="306"/>
    </x:row>
    <x:row r="79" spans="2:35">
      <x:c r="B79" s="306">
        <x:v>65</x:v>
      </x:c>
      <x:c r="C79" s="423" t="s">
        <x:v>1468</x:v>
      </x:c>
      <x:c r="D79" s="423" t="s">
        <x:v>1692</x:v>
      </x:c>
      <x:c r="E79" s="423" t="s">
        <x:v>1292</x:v>
      </x:c>
      <x:c r="F79" s="532">
        <x:v>0</x:v>
      </x:c>
      <x:c r="G79" s="533">
        <x:f t="shared" si="10"/>
        <x:v>0</x:v>
      </x:c>
      <x:c r="H79" s="532">
        <x:v>-149120469.71079749</x:v>
      </x:c>
      <x:c r="I79" s="533">
        <x:f t="shared" si="11"/>
        <x:v>52192164.398779117</x:v>
      </x:c>
      <x:c r="J79" s="533">
        <x:f t="shared" si="12"/>
        <x:v>-96928305.312018365</x:v>
      </x:c>
      <x:c r="K79" s="534"/>
      <x:c r="L79" s="532">
        <x:f t="shared" si="13"/>
        <x:v>0</x:v>
      </x:c>
      <x:c r="M79" s="533">
        <x:f t="shared" si="14"/>
        <x:v>0</x:v>
      </x:c>
      <x:c r="N79" s="532">
        <x:v>-149120469.71079749</x:v>
      </x:c>
      <x:c r="O79" s="533">
        <x:f t="shared" si="15"/>
        <x:v>31315298.639267471</x:v>
      </x:c>
      <x:c r="P79" s="533">
        <x:f t="shared" si="16"/>
        <x:v>-117805171.07153001</x:v>
      </x:c>
      <x:c r="Q79" s="533"/>
      <x:c r="R79" s="533">
        <x:f t="shared" si="17"/>
        <x:v>20876865.75951165</x:v>
      </x:c>
      <x:c r="S79" s="534"/>
      <x:c r="T79" s="532">
        <x:v>0</x:v>
      </x:c>
      <x:c r="U79" s="534"/>
      <x:c r="V79" s="532">
        <x:v>0</x:v>
      </x:c>
      <x:c r="W79" s="534"/>
      <x:c r="X79" s="533">
        <x:f t="shared" si="18"/>
        <x:v>20876865.75951165</x:v>
      </x:c>
      <x:c r="Y79" s="530"/>
      <x:c r="Z79" s="431" t="s">
        <x:v>1366</x:v>
      </x:c>
      <x:c r="AA79" s="531"/>
      <x:c r="AB79" s="431" t="s">
        <x:v>22</x:v>
      </x:c>
      <x:c r="AC79" s="531"/>
      <x:c r="AD79" s="1443">
        <x:v>0.33300000000000002</x:v>
      </x:c>
      <x:c r="AE79" s="531"/>
      <x:c r="AF79" s="533">
        <x:f t="shared" si="19"/>
        <x:v>6951996.29791738</x:v>
      </x:c>
      <x:c r="AG79" s="257"/>
      <x:c r="AH79" s="306">
        <x:v>282</x:v>
      </x:c>
      <x:c r="AI79" s="306"/>
    </x:row>
    <x:row r="80" spans="2:35">
      <x:c r="B80" s="306">
        <x:v>66</x:v>
      </x:c>
      <x:c r="C80" s="423" t="s">
        <x:v>1469</x:v>
      </x:c>
      <x:c r="D80" s="423" t="s">
        <x:v>1692</x:v>
      </x:c>
      <x:c r="E80" s="423" t="s">
        <x:v>1292</x:v>
      </x:c>
      <x:c r="F80" s="532">
        <x:v>0</x:v>
      </x:c>
      <x:c r="G80" s="533">
        <x:f t="shared" si="10"/>
        <x:v>0</x:v>
      </x:c>
      <x:c r="H80" s="532">
        <x:v>10782063.251999998</x:v>
      </x:c>
      <x:c r="I80" s="533">
        <x:f t="shared" si="11"/>
        <x:v>-3773722.138199999</x:v>
      </x:c>
      <x:c r="J80" s="533">
        <x:f t="shared" si="12"/>
        <x:v>7008341.1137999995</x:v>
      </x:c>
      <x:c r="K80" s="534"/>
      <x:c r="L80" s="532">
        <x:f t="shared" si="13"/>
        <x:v>0</x:v>
      </x:c>
      <x:c r="M80" s="533">
        <x:f t="shared" si="14"/>
        <x:v>0</x:v>
      </x:c>
      <x:c r="N80" s="532">
        <x:v>10782063.251999998</x:v>
      </x:c>
      <x:c r="O80" s="533">
        <x:f t="shared" si="15"/>
        <x:v>-2264233.2829199997</x:v>
      </x:c>
      <x:c r="P80" s="533">
        <x:f t="shared" si="16"/>
        <x:v>8517829.9690799993</x:v>
      </x:c>
      <x:c r="Q80" s="533"/>
      <x:c r="R80" s="533">
        <x:f t="shared" si="17"/>
        <x:v>-1509488.8552799998</x:v>
      </x:c>
      <x:c r="S80" s="534"/>
      <x:c r="T80" s="532">
        <x:v>0</x:v>
      </x:c>
      <x:c r="U80" s="534"/>
      <x:c r="V80" s="532">
        <x:v>0</x:v>
      </x:c>
      <x:c r="W80" s="534"/>
      <x:c r="X80" s="533">
        <x:f t="shared" si="18"/>
        <x:v>-1509488.8552799998</x:v>
      </x:c>
      <x:c r="Y80" s="530"/>
      <x:c r="Z80" s="431" t="s">
        <x:v>1467</x:v>
      </x:c>
      <x:c r="AA80" s="531"/>
      <x:c r="AB80" s="431" t="s">
        <x:v>23</x:v>
      </x:c>
      <x:c r="AC80" s="531"/>
      <x:c r="AD80" s="1443">
        <x:v>0</x:v>
      </x:c>
      <x:c r="AE80" s="531"/>
      <x:c r="AF80" s="533">
        <x:f t="shared" si="19"/>
        <x:v>0</x:v>
      </x:c>
      <x:c r="AG80" s="257"/>
      <x:c r="AH80" s="306">
        <x:v>282</x:v>
      </x:c>
      <x:c r="AI80" s="306"/>
    </x:row>
    <x:row r="81" spans="2:35">
      <x:c r="B81" s="306">
        <x:v>67</x:v>
      </x:c>
      <x:c r="C81" s="423" t="s">
        <x:v>1470</x:v>
      </x:c>
      <x:c r="D81" s="423" t="s">
        <x:v>1692</x:v>
      </x:c>
      <x:c r="E81" s="423" t="s">
        <x:v>1292</x:v>
      </x:c>
      <x:c r="F81" s="532">
        <x:v>0</x:v>
      </x:c>
      <x:c r="G81" s="533">
        <x:f t="shared" si="10"/>
        <x:v>0</x:v>
      </x:c>
      <x:c r="H81" s="532">
        <x:v>-1798551.1943999999</x:v>
      </x:c>
      <x:c r="I81" s="533">
        <x:f t="shared" si="11"/>
        <x:v>629492.9180399999</x:v>
      </x:c>
      <x:c r="J81" s="533">
        <x:f t="shared" si="12"/>
        <x:v>-1169058.27636</x:v>
      </x:c>
      <x:c r="K81" s="534"/>
      <x:c r="L81" s="532">
        <x:f t="shared" si="13"/>
        <x:v>0</x:v>
      </x:c>
      <x:c r="M81" s="533">
        <x:f t="shared" si="14"/>
        <x:v>0</x:v>
      </x:c>
      <x:c r="N81" s="532">
        <x:v>-1798551.1943999999</x:v>
      </x:c>
      <x:c r="O81" s="533">
        <x:f t="shared" si="15"/>
        <x:v>377695.75082399999</x:v>
      </x:c>
      <x:c r="P81" s="533">
        <x:f t="shared" si="16"/>
        <x:v>-1420855.4435759999</x:v>
      </x:c>
      <x:c r="Q81" s="533"/>
      <x:c r="R81" s="533">
        <x:f t="shared" si="17"/>
        <x:v>251797.16721599991</x:v>
      </x:c>
      <x:c r="S81" s="534"/>
      <x:c r="T81" s="532">
        <x:v>0</x:v>
      </x:c>
      <x:c r="U81" s="534"/>
      <x:c r="V81" s="532">
        <x:v>0</x:v>
      </x:c>
      <x:c r="W81" s="534"/>
      <x:c r="X81" s="533">
        <x:f t="shared" si="18"/>
        <x:v>251797.16721599991</x:v>
      </x:c>
      <x:c r="Y81" s="530"/>
      <x:c r="Z81" s="431" t="s">
        <x:v>1366</x:v>
      </x:c>
      <x:c r="AA81" s="531"/>
      <x:c r="AB81" s="431" t="s">
        <x:v>22</x:v>
      </x:c>
      <x:c r="AC81" s="531"/>
      <x:c r="AD81" s="1443">
        <x:v>0.33300000000000002</x:v>
      </x:c>
      <x:c r="AE81" s="531"/>
      <x:c r="AF81" s="533">
        <x:f t="shared" si="19"/>
        <x:v>83848.456682927979</x:v>
      </x:c>
      <x:c r="AG81" s="257"/>
      <x:c r="AH81" s="306">
        <x:v>282</x:v>
      </x:c>
      <x:c r="AI81" s="306"/>
    </x:row>
    <x:row r="82" spans="2:35">
      <x:c r="B82" s="306">
        <x:v>68</x:v>
      </x:c>
      <x:c r="C82" s="423" t="s">
        <x:v>1376</x:v>
      </x:c>
      <x:c r="D82" s="423" t="s">
        <x:v>1693</x:v>
      </x:c>
      <x:c r="E82" s="423" t="s">
        <x:v>1292</x:v>
      </x:c>
      <x:c r="F82" s="532">
        <x:v>-4165822.4899999984</x:v>
      </x:c>
      <x:c r="G82" s="533">
        <x:f t="shared" si="10"/>
        <x:v>-1458037.8714999994</x:v>
      </x:c>
      <x:c r="H82" s="532">
        <x:v>0</x:v>
      </x:c>
      <x:c r="I82" s="533">
        <x:f t="shared" si="11"/>
        <x:v>0</x:v>
      </x:c>
      <x:c r="J82" s="533">
        <x:f t="shared" si="12"/>
        <x:v>-1458037.8714999994</x:v>
      </x:c>
      <x:c r="K82" s="534"/>
      <x:c r="L82" s="532">
        <x:f t="shared" si="13"/>
        <x:v>-4165822.4899999984</x:v>
      </x:c>
      <x:c r="M82" s="533">
        <x:f t="shared" si="14"/>
        <x:v>-874822.72289999959</x:v>
      </x:c>
      <x:c r="N82" s="532">
        <x:v>0</x:v>
      </x:c>
      <x:c r="O82" s="533">
        <x:f t="shared" si="15"/>
        <x:v>0</x:v>
      </x:c>
      <x:c r="P82" s="533">
        <x:f t="shared" si="16"/>
        <x:v>-874822.72289999959</x:v>
      </x:c>
      <x:c r="Q82" s="533"/>
      <x:c r="R82" s="533">
        <x:f t="shared" si="17"/>
        <x:v>-583215.14859999984</x:v>
      </x:c>
      <x:c r="S82" s="534"/>
      <x:c r="T82" s="532">
        <x:v>0</x:v>
      </x:c>
      <x:c r="U82" s="534"/>
      <x:c r="V82" s="532">
        <x:v>0</x:v>
      </x:c>
      <x:c r="W82" s="534"/>
      <x:c r="X82" s="533">
        <x:f t="shared" si="18"/>
        <x:v>-583215.14859999984</x:v>
      </x:c>
      <x:c r="Y82" s="530"/>
      <x:c r="Z82" s="431" t="s">
        <x:v>1366</x:v>
      </x:c>
      <x:c r="AA82" s="531"/>
      <x:c r="AB82" s="431" t="s">
        <x:v>22</x:v>
      </x:c>
      <x:c r="AC82" s="531"/>
      <x:c r="AD82" s="1443">
        <x:v>0.33300000000000002</x:v>
      </x:c>
      <x:c r="AE82" s="531"/>
      <x:c r="AF82" s="533">
        <x:f t="shared" si="19"/>
        <x:v>-194210.64448379996</x:v>
      </x:c>
      <x:c r="AG82" s="257"/>
      <x:c r="AH82" s="306">
        <x:v>282</x:v>
      </x:c>
      <x:c r="AI82" s="306"/>
    </x:row>
    <x:row r="83" spans="2:35">
      <x:c r="B83" s="306">
        <x:v>69</x:v>
      </x:c>
      <x:c r="C83" s="423" t="s">
        <x:v>1377</x:v>
      </x:c>
      <x:c r="D83" s="423" t="s">
        <x:v>1693</x:v>
      </x:c>
      <x:c r="E83" s="423" t="s">
        <x:v>1292</x:v>
      </x:c>
      <x:c r="F83" s="532">
        <x:v>13291550.949999999</x:v>
      </x:c>
      <x:c r="G83" s="533">
        <x:f t="shared" si="10"/>
        <x:v>4652042.8324999996</x:v>
      </x:c>
      <x:c r="H83" s="532">
        <x:v>0</x:v>
      </x:c>
      <x:c r="I83" s="533">
        <x:f t="shared" si="11"/>
        <x:v>0</x:v>
      </x:c>
      <x:c r="J83" s="533">
        <x:f t="shared" si="12"/>
        <x:v>4652042.8324999996</x:v>
      </x:c>
      <x:c r="K83" s="534"/>
      <x:c r="L83" s="532">
        <x:f t="shared" si="13"/>
        <x:v>13291550.949999999</x:v>
      </x:c>
      <x:c r="M83" s="533">
        <x:f t="shared" si="14"/>
        <x:v>2791225.6994999996</x:v>
      </x:c>
      <x:c r="N83" s="532">
        <x:v>0</x:v>
      </x:c>
      <x:c r="O83" s="533">
        <x:f t="shared" si="15"/>
        <x:v>0</x:v>
      </x:c>
      <x:c r="P83" s="533">
        <x:f t="shared" si="16"/>
        <x:v>2791225.6994999996</x:v>
      </x:c>
      <x:c r="Q83" s="533"/>
      <x:c r="R83" s="533">
        <x:f t="shared" si="17"/>
        <x:v>1860817.1329999999</x:v>
      </x:c>
      <x:c r="S83" s="534"/>
      <x:c r="T83" s="532">
        <x:v>0</x:v>
      </x:c>
      <x:c r="U83" s="534"/>
      <x:c r="V83" s="532">
        <x:v>0</x:v>
      </x:c>
      <x:c r="W83" s="534"/>
      <x:c r="X83" s="533">
        <x:f t="shared" si="18"/>
        <x:v>1860817.1329999999</x:v>
      </x:c>
      <x:c r="Y83" s="530"/>
      <x:c r="Z83" s="431" t="s">
        <x:v>1467</x:v>
      </x:c>
      <x:c r="AA83" s="531"/>
      <x:c r="AB83" s="431" t="s">
        <x:v>23</x:v>
      </x:c>
      <x:c r="AC83" s="531"/>
      <x:c r="AD83" s="1443">
        <x:v>0</x:v>
      </x:c>
      <x:c r="AE83" s="531"/>
      <x:c r="AF83" s="533">
        <x:f t="shared" si="19"/>
        <x:v>0</x:v>
      </x:c>
      <x:c r="AG83" s="257"/>
      <x:c r="AH83" s="306">
        <x:v>282</x:v>
      </x:c>
      <x:c r="AI83" s="306"/>
    </x:row>
    <x:row r="84" spans="2:35">
      <x:c r="B84" s="306">
        <x:v>70</x:v>
      </x:c>
      <x:c r="C84" s="423" t="s">
        <x:v>1471</x:v>
      </x:c>
      <x:c r="D84" s="423" t="s">
        <x:v>1693</x:v>
      </x:c>
      <x:c r="E84" s="423" t="s">
        <x:v>1292</x:v>
      </x:c>
      <x:c r="F84" s="532">
        <x:v>0</x:v>
      </x:c>
      <x:c r="G84" s="533">
        <x:f t="shared" si="10"/>
        <x:v>0</x:v>
      </x:c>
      <x:c r="H84" s="532">
        <x:v>-374924.02409999986</x:v>
      </x:c>
      <x:c r="I84" s="533">
        <x:f t="shared" si="11"/>
        <x:v>131223.40843499993</x:v>
      </x:c>
      <x:c r="J84" s="533">
        <x:f t="shared" si="12"/>
        <x:v>-243700.61566499993</x:v>
      </x:c>
      <x:c r="K84" s="534"/>
      <x:c r="L84" s="532">
        <x:f t="shared" si="13"/>
        <x:v>0</x:v>
      </x:c>
      <x:c r="M84" s="533">
        <x:f t="shared" si="14"/>
        <x:v>0</x:v>
      </x:c>
      <x:c r="N84" s="532">
        <x:v>-374924.02409999986</x:v>
      </x:c>
      <x:c r="O84" s="533">
        <x:f t="shared" si="15"/>
        <x:v>78734.045060999968</x:v>
      </x:c>
      <x:c r="P84" s="533">
        <x:f t="shared" si="16"/>
        <x:v>-296189.97903899988</x:v>
      </x:c>
      <x:c r="Q84" s="533"/>
      <x:c r="R84" s="533">
        <x:f t="shared" si="17"/>
        <x:v>52489.36337399995</x:v>
      </x:c>
      <x:c r="S84" s="534"/>
      <x:c r="T84" s="532">
        <x:v>0</x:v>
      </x:c>
      <x:c r="U84" s="534"/>
      <x:c r="V84" s="532">
        <x:v>0</x:v>
      </x:c>
      <x:c r="W84" s="534"/>
      <x:c r="X84" s="533">
        <x:f t="shared" si="18"/>
        <x:v>52489.36337399995</x:v>
      </x:c>
      <x:c r="Y84" s="530"/>
      <x:c r="Z84" s="431" t="s">
        <x:v>1366</x:v>
      </x:c>
      <x:c r="AA84" s="531"/>
      <x:c r="AB84" s="431" t="s">
        <x:v>22</x:v>
      </x:c>
      <x:c r="AC84" s="531"/>
      <x:c r="AD84" s="1443">
        <x:v>0.33300000000000002</x:v>
      </x:c>
      <x:c r="AE84" s="531"/>
      <x:c r="AF84" s="533">
        <x:f t="shared" si="19"/>
        <x:v>17478.958003541986</x:v>
      </x:c>
      <x:c r="AG84" s="257"/>
      <x:c r="AH84" s="306">
        <x:v>282</x:v>
      </x:c>
      <x:c r="AI84" s="306"/>
    </x:row>
    <x:row r="85" spans="2:35">
      <x:c r="B85" s="306">
        <x:v>71</x:v>
      </x:c>
      <x:c r="C85" s="423" t="s">
        <x:v>1472</x:v>
      </x:c>
      <x:c r="D85" s="423" t="s">
        <x:v>1693</x:v>
      </x:c>
      <x:c r="E85" s="423" t="s">
        <x:v>1292</x:v>
      </x:c>
      <x:c r="F85" s="532">
        <x:v>0</x:v>
      </x:c>
      <x:c r="G85" s="533">
        <x:f t="shared" si="10"/>
        <x:v>0</x:v>
      </x:c>
      <x:c r="H85" s="532">
        <x:v>1196239.5854999998</x:v>
      </x:c>
      <x:c r="I85" s="533">
        <x:f t="shared" si="11"/>
        <x:v>-418683.85492499993</x:v>
      </x:c>
      <x:c r="J85" s="533">
        <x:f t="shared" si="12"/>
        <x:v>777555.73057499994</x:v>
      </x:c>
      <x:c r="K85" s="534"/>
      <x:c r="L85" s="532">
        <x:f t="shared" si="13"/>
        <x:v>0</x:v>
      </x:c>
      <x:c r="M85" s="533">
        <x:f t="shared" si="14"/>
        <x:v>0</x:v>
      </x:c>
      <x:c r="N85" s="532">
        <x:v>1196239.5854999998</x:v>
      </x:c>
      <x:c r="O85" s="533">
        <x:f t="shared" si="15"/>
        <x:v>-251210.31295499994</x:v>
      </x:c>
      <x:c r="P85" s="533">
        <x:f t="shared" si="16"/>
        <x:v>945029.27254499984</x:v>
      </x:c>
      <x:c r="Q85" s="533"/>
      <x:c r="R85" s="533">
        <x:f t="shared" si="17"/>
        <x:v>-167473.5419699999</x:v>
      </x:c>
      <x:c r="S85" s="534"/>
      <x:c r="T85" s="532">
        <x:v>0</x:v>
      </x:c>
      <x:c r="U85" s="534"/>
      <x:c r="V85" s="532">
        <x:v>0</x:v>
      </x:c>
      <x:c r="W85" s="534"/>
      <x:c r="X85" s="533">
        <x:f t="shared" si="18"/>
        <x:v>-167473.5419699999</x:v>
      </x:c>
      <x:c r="Y85" s="530"/>
      <x:c r="Z85" s="431" t="s">
        <x:v>1467</x:v>
      </x:c>
      <x:c r="AA85" s="531"/>
      <x:c r="AB85" s="431" t="s">
        <x:v>23</x:v>
      </x:c>
      <x:c r="AC85" s="531"/>
      <x:c r="AD85" s="1443">
        <x:v>0</x:v>
      </x:c>
      <x:c r="AE85" s="531"/>
      <x:c r="AF85" s="533">
        <x:f t="shared" si="19"/>
        <x:v>0</x:v>
      </x:c>
      <x:c r="AG85" s="257"/>
      <x:c r="AH85" s="306">
        <x:v>282</x:v>
      </x:c>
      <x:c r="AI85" s="306"/>
    </x:row>
    <x:row r="86" spans="2:35">
      <x:c r="B86" s="306">
        <x:v>72</x:v>
      </x:c>
      <x:c r="C86" s="535" t="s">
        <x:v>1378</x:v>
      </x:c>
      <x:c r="D86" s="431"/>
      <x:c r="E86" s="431"/>
      <x:c r="F86" s="536">
        <x:f>SUM(F75:F85)</x:f>
        <x:v>-2361959539.1847501</x:v>
      </x:c>
      <x:c r="G86" s="536">
        <x:f>SUM(G75:G85)</x:f>
        <x:v>-826685838.71466255</x:v>
      </x:c>
      <x:c r="H86" s="536">
        <x:f>SUM(H75:H85)</x:f>
        <x:v>-139315642.0917975</x:v>
      </x:c>
      <x:c r="I86" s="536">
        <x:f>SUM(I75:I85)</x:f>
        <x:v>48760474.732129119</x:v>
      </x:c>
      <x:c r="J86" s="536">
        <x:f>SUM(J75:J85)</x:f>
        <x:v>-917241006.07433093</x:v>
      </x:c>
      <x:c r="K86" s="537"/>
      <x:c r="L86" s="536">
        <x:f>SUM(L75:L85)</x:f>
        <x:v>-2361959539.1847501</x:v>
      </x:c>
      <x:c r="M86" s="536">
        <x:f>SUM(M75:M85)</x:f>
        <x:v>-496011503.22879744</x:v>
      </x:c>
      <x:c r="N86" s="536">
        <x:f>SUM(N75:N85)</x:f>
        <x:v>-139315642.0917975</x:v>
      </x:c>
      <x:c r="O86" s="536">
        <x:f>SUM(O75:O85)</x:f>
        <x:v>29256284.839277472</x:v>
      </x:c>
      <x:c r="P86" s="536">
        <x:f>SUM(P75:P85)</x:f>
        <x:v>-606070860.48131752</x:v>
      </x:c>
      <x:c r="R86" s="536">
        <x:f>SUM(R75:R85)</x:f>
        <x:v>-311170145.59301329</x:v>
      </x:c>
      <x:c r="S86" s="537"/>
      <x:c r="T86" s="536">
        <x:f>SUM(T75:T85)</x:f>
        <x:v>0</x:v>
      </x:c>
      <x:c r="U86" s="537"/>
      <x:c r="V86" s="536">
        <x:f>SUM(V75:V85)</x:f>
        <x:v>-10247068.463183939</x:v>
      </x:c>
      <x:c r="W86" s="537"/>
      <x:c r="X86" s="536">
        <x:f>SUM(X75:X85)</x:f>
        <x:v>-300923077.12982935</x:v>
      </x:c>
      <x:c r="Y86" s="537"/>
      <x:c r="Z86" s="431"/>
      <x:c r="AA86" s="538"/>
      <x:c r="AB86" s="431"/>
      <x:c r="AC86" s="538"/>
      <x:c r="AD86" s="539"/>
      <x:c r="AE86" s="538"/>
      <x:c r="AF86" s="536">
        <x:f>SUM(AF75:AF85)</x:f>
        <x:v>-105853717.07577394</x:v>
      </x:c>
      <x:c r="AG86" s="538"/>
      <x:c r="AH86" s="306"/>
      <x:c r="AI86" s="306"/>
    </x:row>
    <x:row r="87" spans="2:35">
      <x:c r="B87" s="306"/>
      <x:c r="C87" s="431"/>
      <x:c r="D87" s="431"/>
      <x:c r="E87" s="431"/>
      <x:c r="F87" s="540"/>
      <x:c r="G87" s="540"/>
      <x:c r="H87" s="540"/>
      <x:c r="I87" s="540"/>
      <x:c r="J87" s="540"/>
      <x:c r="K87" s="537"/>
      <x:c r="L87" s="540"/>
      <x:c r="M87" s="540"/>
      <x:c r="N87" s="540"/>
      <x:c r="O87" s="540"/>
      <x:c r="P87" s="540"/>
      <x:c r="R87" s="540"/>
      <x:c r="S87" s="537"/>
      <x:c r="T87" s="540"/>
      <x:c r="U87" s="537"/>
      <x:c r="V87" s="540"/>
      <x:c r="W87" s="537"/>
      <x:c r="X87" s="540"/>
      <x:c r="Y87" s="537"/>
      <x:c r="Z87" s="431"/>
      <x:c r="AA87" s="538"/>
      <x:c r="AB87" s="431"/>
      <x:c r="AC87" s="538"/>
      <x:c r="AD87" s="539"/>
      <x:c r="AE87" s="538"/>
      <x:c r="AF87" s="540"/>
      <x:c r="AG87" s="538"/>
      <x:c r="AH87" s="306"/>
      <x:c r="AI87" s="306"/>
    </x:row>
    <x:row r="88" spans="2:35">
      <x:c r="B88" s="306"/>
      <x:c r="C88" s="527" t="s">
        <x:v>1473</x:v>
      </x:c>
      <x:c r="D88" s="431"/>
      <x:c r="E88" s="431"/>
      <x:c r="F88" s="540"/>
      <x:c r="G88" s="540"/>
      <x:c r="H88" s="540"/>
      <x:c r="I88" s="540"/>
      <x:c r="J88" s="540"/>
      <x:c r="K88" s="537"/>
      <x:c r="L88" s="540"/>
      <x:c r="M88" s="540"/>
      <x:c r="N88" s="540"/>
      <x:c r="O88" s="540"/>
      <x:c r="P88" s="540"/>
      <x:c r="R88" s="540"/>
      <x:c r="S88" s="537"/>
      <x:c r="T88" s="540"/>
      <x:c r="U88" s="537"/>
      <x:c r="V88" s="540"/>
      <x:c r="W88" s="537"/>
      <x:c r="X88" s="540"/>
      <x:c r="Y88" s="537"/>
      <x:c r="Z88" s="431"/>
      <x:c r="AA88" s="538"/>
      <x:c r="AB88" s="431"/>
      <x:c r="AC88" s="538"/>
      <x:c r="AD88" s="539"/>
      <x:c r="AE88" s="538"/>
      <x:c r="AF88" s="540"/>
      <x:c r="AG88" s="538"/>
      <x:c r="AH88" s="306"/>
      <x:c r="AI88" s="306"/>
    </x:row>
    <x:row r="89" spans="2:35">
      <x:c r="B89" s="306">
        <x:v>73</x:v>
      </x:c>
      <x:c r="C89" s="423" t="s">
        <x:v>1474</x:v>
      </x:c>
      <x:c r="D89" s="423" t="s">
        <x:v>1677</x:v>
      </x:c>
      <x:c r="E89" s="423" t="s">
        <x:v>1353</x:v>
      </x:c>
      <x:c r="F89" s="528">
        <x:v>-5186943.16</x:v>
      </x:c>
      <x:c r="G89" s="529">
        <x:f t="shared" ref="G89:G120" si="20">F89*0.35</x:f>
        <x:v>-1815430.1059999999</x:v>
      </x:c>
      <x:c r="H89" s="528">
        <x:v>-466824.88439999998</x:v>
      </x:c>
      <x:c r="I89" s="529">
        <x:f t="shared" ref="I89:I120" si="21">-H89*0.35</x:f>
        <x:v>163388.70953999998</x:v>
      </x:c>
      <x:c r="J89" s="529">
        <x:f t="shared" ref="J89:J120" si="22">G89+H89+I89</x:f>
        <x:v>-2118866.2808599998</x:v>
      </x:c>
      <x:c r="K89" s="530"/>
      <x:c r="L89" s="528">
        <x:f t="shared" ref="L89:L120" si="23">F89</x:f>
        <x:v>-5186943.16</x:v>
      </x:c>
      <x:c r="M89" s="529">
        <x:f t="shared" ref="M89:M120" si="24">L89*0.21</x:f>
        <x:v>-1089258.0636</x:v>
      </x:c>
      <x:c r="N89" s="528">
        <x:v>-466824.88439999998</x:v>
      </x:c>
      <x:c r="O89" s="529">
        <x:f t="shared" ref="O89:O120" si="25">-N89*0.21</x:f>
        <x:v>98033.225723999989</x:v>
      </x:c>
      <x:c r="P89" s="529">
        <x:f t="shared" ref="P89:P120" si="26">M89+N89+O89</x:f>
        <x:v>-1458049.7222759998</x:v>
      </x:c>
      <x:c r="R89" s="529">
        <x:f t="shared" ref="R89:R120" si="27">J89-P89</x:f>
        <x:v>-660816.55858399998</x:v>
      </x:c>
      <x:c r="S89" s="530"/>
      <x:c r="T89" s="528">
        <x:v>0</x:v>
      </x:c>
      <x:c r="U89" s="530"/>
      <x:c r="V89" s="528">
        <x:v>0</x:v>
      </x:c>
      <x:c r="W89" s="530"/>
      <x:c r="X89" s="529">
        <x:f t="shared" ref="X89:X120" si="28">R89-T89-V89</x:f>
        <x:v>-660816.55858399998</x:v>
      </x:c>
      <x:c r="Y89" s="530"/>
      <x:c r="Z89" s="431" t="s">
        <x:v>240</x:v>
      </x:c>
      <x:c r="AA89" s="531"/>
      <x:c r="AB89" s="431" t="s">
        <x:v>22</x:v>
      </x:c>
      <x:c r="AC89" s="531"/>
      <x:c r="AD89" s="1443">
        <x:v>6.5299999999999997E-2</x:v>
      </x:c>
      <x:c r="AE89" s="531"/>
      <x:c r="AF89" s="529">
        <x:f t="shared" ref="AF89:AF120" si="29">X89*AD89</x:f>
        <x:v>-43151.3212755352</x:v>
      </x:c>
      <x:c r="AG89" s="257"/>
      <x:c r="AH89" s="306">
        <x:v>283</x:v>
      </x:c>
      <x:c r="AI89" s="306"/>
    </x:row>
    <x:row r="90" spans="2:35">
      <x:c r="B90" s="306">
        <x:v>74</x:v>
      </x:c>
      <x:c r="C90" s="423" t="s">
        <x:v>1475</x:v>
      </x:c>
      <x:c r="D90" s="423" t="s">
        <x:v>1694</x:v>
      </x:c>
      <x:c r="E90" s="423" t="s">
        <x:v>1353</x:v>
      </x:c>
      <x:c r="F90" s="532">
        <x:v>-4574837.6100000003</x:v>
      </x:c>
      <x:c r="G90" s="533">
        <x:f t="shared" si="20"/>
        <x:v>-1601193.1635</x:v>
      </x:c>
      <x:c r="H90" s="532">
        <x:v>-411735.3849</x:v>
      </x:c>
      <x:c r="I90" s="533">
        <x:f t="shared" si="21"/>
        <x:v>144107.38471499999</x:v>
      </x:c>
      <x:c r="J90" s="533">
        <x:f t="shared" si="22"/>
        <x:v>-1868821.163685</x:v>
      </x:c>
      <x:c r="K90" s="534"/>
      <x:c r="L90" s="532">
        <x:f t="shared" si="23"/>
        <x:v>-4574837.6100000003</x:v>
      </x:c>
      <x:c r="M90" s="533">
        <x:f t="shared" si="24"/>
        <x:v>-960715.89809999999</x:v>
      </x:c>
      <x:c r="N90" s="532">
        <x:v>-411735.3849</x:v>
      </x:c>
      <x:c r="O90" s="533">
        <x:f t="shared" si="25"/>
        <x:v>86464.430829000004</x:v>
      </x:c>
      <x:c r="P90" s="533">
        <x:f t="shared" si="26"/>
        <x:v>-1285986.8521710001</x:v>
      </x:c>
      <x:c r="Q90" s="533"/>
      <x:c r="R90" s="533">
        <x:f t="shared" si="27"/>
        <x:v>-582834.31151399994</x:v>
      </x:c>
      <x:c r="S90" s="534"/>
      <x:c r="T90" s="532">
        <x:v>0</x:v>
      </x:c>
      <x:c r="U90" s="534"/>
      <x:c r="V90" s="532">
        <x:v>0</x:v>
      </x:c>
      <x:c r="W90" s="534"/>
      <x:c r="X90" s="533">
        <x:f t="shared" si="28"/>
        <x:v>-582834.31151399994</x:v>
      </x:c>
      <x:c r="Y90" s="530"/>
      <x:c r="Z90" s="431" t="s">
        <x:v>1366</x:v>
      </x:c>
      <x:c r="AA90" s="531"/>
      <x:c r="AB90" s="431" t="s">
        <x:v>22</x:v>
      </x:c>
      <x:c r="AC90" s="531"/>
      <x:c r="AD90" s="1443">
        <x:v>0.33300000000000002</x:v>
      </x:c>
      <x:c r="AE90" s="531"/>
      <x:c r="AF90" s="529">
        <x:f t="shared" si="29"/>
        <x:v>-194083.825734162</x:v>
      </x:c>
      <x:c r="AG90" s="257"/>
      <x:c r="AH90" s="306">
        <x:v>283</x:v>
      </x:c>
      <x:c r="AI90" s="306"/>
    </x:row>
    <x:row r="91" spans="2:35">
      <x:c r="B91" s="306">
        <x:v>75</x:v>
      </x:c>
      <x:c r="C91" s="423" t="s">
        <x:v>1476</x:v>
      </x:c>
      <x:c r="D91" s="423" t="s">
        <x:v>1694</x:v>
      </x:c>
      <x:c r="E91" s="423" t="s">
        <x:v>1353</x:v>
      </x:c>
      <x:c r="F91" s="532">
        <x:v>-4729885.6900000004</x:v>
      </x:c>
      <x:c r="G91" s="533">
        <x:f t="shared" si="20"/>
        <x:v>-1655459.9915</x:v>
      </x:c>
      <x:c r="H91" s="532">
        <x:v>-425689.7121</x:v>
      </x:c>
      <x:c r="I91" s="533">
        <x:f t="shared" si="21"/>
        <x:v>148991.39923499999</x:v>
      </x:c>
      <x:c r="J91" s="533">
        <x:f t="shared" si="22"/>
        <x:v>-1932158.3043650002</x:v>
      </x:c>
      <x:c r="K91" s="534"/>
      <x:c r="L91" s="532">
        <x:f t="shared" si="23"/>
        <x:v>-4729885.6900000004</x:v>
      </x:c>
      <x:c r="M91" s="533">
        <x:f t="shared" si="24"/>
        <x:v>-993275.99490000005</x:v>
      </x:c>
      <x:c r="N91" s="532">
        <x:v>-425689.7121</x:v>
      </x:c>
      <x:c r="O91" s="533">
        <x:f t="shared" si="25"/>
        <x:v>89394.839540999994</x:v>
      </x:c>
      <x:c r="P91" s="533">
        <x:f t="shared" si="26"/>
        <x:v>-1329570.8674589999</x:v>
      </x:c>
      <x:c r="Q91" s="533"/>
      <x:c r="R91" s="533">
        <x:f t="shared" si="27"/>
        <x:v>-602587.43690600037</x:v>
      </x:c>
      <x:c r="S91" s="534"/>
      <x:c r="T91" s="532">
        <x:v>0</x:v>
      </x:c>
      <x:c r="U91" s="534"/>
      <x:c r="V91" s="532">
        <x:v>0</x:v>
      </x:c>
      <x:c r="W91" s="534"/>
      <x:c r="X91" s="533">
        <x:f t="shared" si="28"/>
        <x:v>-602587.43690600037</x:v>
      </x:c>
      <x:c r="Y91" s="530"/>
      <x:c r="Z91" s="431" t="s">
        <x:v>1366</x:v>
      </x:c>
      <x:c r="AA91" s="531"/>
      <x:c r="AB91" s="431" t="s">
        <x:v>22</x:v>
      </x:c>
      <x:c r="AC91" s="531"/>
      <x:c r="AD91" s="1443">
        <x:v>0.33300000000000002</x:v>
      </x:c>
      <x:c r="AE91" s="531"/>
      <x:c r="AF91" s="529">
        <x:f t="shared" si="29"/>
        <x:v>-200661.61648969812</x:v>
      </x:c>
      <x:c r="AG91" s="257"/>
      <x:c r="AH91" s="306">
        <x:v>283</x:v>
      </x:c>
      <x:c r="AI91" s="306"/>
    </x:row>
    <x:row r="92" spans="2:35">
      <x:c r="B92" s="306">
        <x:v>76</x:v>
      </x:c>
      <x:c r="C92" s="423" t="s">
        <x:v>1362</x:v>
      </x:c>
      <x:c r="D92" s="423" t="s">
        <x:v>1695</x:v>
      </x:c>
      <x:c r="E92" s="423" t="s">
        <x:v>1353</x:v>
      </x:c>
      <x:c r="F92" s="532">
        <x:v>171752.99</x:v>
      </x:c>
      <x:c r="G92" s="533">
        <x:f t="shared" si="20"/>
        <x:v>60113.546499999989</x:v>
      </x:c>
      <x:c r="H92" s="532">
        <x:v>15457.769099999998</x:v>
      </x:c>
      <x:c r="I92" s="533">
        <x:f t="shared" si="21"/>
        <x:v>-5410.219184999999</x:v>
      </x:c>
      <x:c r="J92" s="533">
        <x:f t="shared" si="22"/>
        <x:v>70161.096414999993</x:v>
      </x:c>
      <x:c r="K92" s="534"/>
      <x:c r="L92" s="532">
        <x:f t="shared" si="23"/>
        <x:v>171752.99</x:v>
      </x:c>
      <x:c r="M92" s="533">
        <x:f t="shared" si="24"/>
        <x:v>36068.127899999999</x:v>
      </x:c>
      <x:c r="N92" s="532">
        <x:v>15457.769099999998</x:v>
      </x:c>
      <x:c r="O92" s="533">
        <x:f t="shared" si="25"/>
        <x:v>-3246.1315109999996</x:v>
      </x:c>
      <x:c r="P92" s="533">
        <x:f t="shared" si="26"/>
        <x:v>48279.765488999998</x:v>
      </x:c>
      <x:c r="Q92" s="533"/>
      <x:c r="R92" s="533">
        <x:f t="shared" si="27"/>
        <x:v>21881.330925999995</x:v>
      </x:c>
      <x:c r="S92" s="534"/>
      <x:c r="T92" s="532">
        <x:v>21881.330925999999</x:v>
      </x:c>
      <x:c r="U92" s="534"/>
      <x:c r="V92" s="532">
        <x:v>0</x:v>
      </x:c>
      <x:c r="W92" s="534"/>
      <x:c r="X92" s="533">
        <x:f t="shared" si="28"/>
        <x:v>-3.637978807091713E-12</x:v>
      </x:c>
      <x:c r="Y92" s="530"/>
      <x:c r="Z92" s="431" t="s">
        <x:v>1366</x:v>
      </x:c>
      <x:c r="AA92" s="531"/>
      <x:c r="AB92" s="431" t="s">
        <x:v>23</x:v>
      </x:c>
      <x:c r="AC92" s="531"/>
      <x:c r="AD92" s="1443">
        <x:v>0</x:v>
      </x:c>
      <x:c r="AE92" s="531"/>
      <x:c r="AF92" s="529">
        <x:f t="shared" si="29"/>
        <x:v>0</x:v>
      </x:c>
      <x:c r="AG92" s="257"/>
      <x:c r="AH92" s="306">
        <x:v>283</x:v>
      </x:c>
      <x:c r="AI92" s="306"/>
    </x:row>
    <x:row r="93" spans="2:35">
      <x:c r="B93" s="306">
        <x:v>77</x:v>
      </x:c>
      <x:c r="C93" s="423" t="s">
        <x:v>1392</x:v>
      </x:c>
      <x:c r="D93" s="423" t="s">
        <x:v>1696</x:v>
      </x:c>
      <x:c r="E93" s="423" t="s">
        <x:v>1353</x:v>
      </x:c>
      <x:c r="F93" s="532">
        <x:v>-5278948.45</x:v>
      </x:c>
      <x:c r="G93" s="533">
        <x:f t="shared" si="20"/>
        <x:v>-1847631.9575</x:v>
      </x:c>
      <x:c r="H93" s="532">
        <x:v>-475105.36050000001</x:v>
      </x:c>
      <x:c r="I93" s="533">
        <x:f t="shared" si="21"/>
        <x:v>166286.87617499998</x:v>
      </x:c>
      <x:c r="J93" s="533">
        <x:f t="shared" si="22"/>
        <x:v>-2156450.4418250001</x:v>
      </x:c>
      <x:c r="K93" s="534"/>
      <x:c r="L93" s="532">
        <x:f t="shared" si="23"/>
        <x:v>-5278948.45</x:v>
      </x:c>
      <x:c r="M93" s="533">
        <x:f t="shared" si="24"/>
        <x:v>-1108579.1745</x:v>
      </x:c>
      <x:c r="N93" s="532">
        <x:v>-475105.36050000001</x:v>
      </x:c>
      <x:c r="O93" s="533">
        <x:f t="shared" si="25"/>
        <x:v>99772.125704999999</x:v>
      </x:c>
      <x:c r="P93" s="533">
        <x:f t="shared" si="26"/>
        <x:v>-1483912.4092949999</x:v>
      </x:c>
      <x:c r="Q93" s="533"/>
      <x:c r="R93" s="533">
        <x:f t="shared" si="27"/>
        <x:v>-672538.0325300002</x:v>
      </x:c>
      <x:c r="S93" s="534"/>
      <x:c r="T93" s="532">
        <x:v>0</x:v>
      </x:c>
      <x:c r="U93" s="534"/>
      <x:c r="V93" s="532">
        <x:v>0</x:v>
      </x:c>
      <x:c r="W93" s="534"/>
      <x:c r="X93" s="533">
        <x:f t="shared" si="28"/>
        <x:v>-672538.0325300002</x:v>
      </x:c>
      <x:c r="Y93" s="530"/>
      <x:c r="Z93" s="431" t="s">
        <x:v>1366</x:v>
      </x:c>
      <x:c r="AA93" s="531"/>
      <x:c r="AB93" s="431" t="s">
        <x:v>22</x:v>
      </x:c>
      <x:c r="AC93" s="531"/>
      <x:c r="AD93" s="1443">
        <x:v>0.33300000000000002</x:v>
      </x:c>
      <x:c r="AE93" s="531"/>
      <x:c r="AF93" s="529">
        <x:f t="shared" si="29"/>
        <x:v>-223955.16483249009</x:v>
      </x:c>
      <x:c r="AG93" s="257"/>
      <x:c r="AH93" s="306">
        <x:v>283</x:v>
      </x:c>
      <x:c r="AI93" s="306"/>
    </x:row>
    <x:row r="94" spans="2:35">
      <x:c r="B94" s="306">
        <x:v>78</x:v>
      </x:c>
      <x:c r="C94" s="423" t="s">
        <x:v>1477</x:v>
      </x:c>
      <x:c r="D94" s="423" t="s">
        <x:v>1697</x:v>
      </x:c>
      <x:c r="E94" s="423" t="s">
        <x:v>1353</x:v>
      </x:c>
      <x:c r="F94" s="532">
        <x:v>-1723744.42</x:v>
      </x:c>
      <x:c r="G94" s="533">
        <x:f t="shared" si="20"/>
        <x:v>-603310.5469999999</x:v>
      </x:c>
      <x:c r="H94" s="532">
        <x:v>-155136.99779999998</x:v>
      </x:c>
      <x:c r="I94" s="533">
        <x:f t="shared" si="21"/>
        <x:v>54297.949229999991</x:v>
      </x:c>
      <x:c r="J94" s="533">
        <x:f t="shared" si="22"/>
        <x:v>-704149.59556999989</x:v>
      </x:c>
      <x:c r="K94" s="534"/>
      <x:c r="L94" s="532">
        <x:f t="shared" si="23"/>
        <x:v>-1723744.42</x:v>
      </x:c>
      <x:c r="M94" s="533">
        <x:f t="shared" si="24"/>
        <x:v>-361986.32819999999</x:v>
      </x:c>
      <x:c r="N94" s="532">
        <x:v>-155136.99779999998</x:v>
      </x:c>
      <x:c r="O94" s="533">
        <x:f t="shared" si="25"/>
        <x:v>32578.769537999997</x:v>
      </x:c>
      <x:c r="P94" s="533">
        <x:f t="shared" si="26"/>
        <x:v>-484544.55646200001</x:v>
      </x:c>
      <x:c r="Q94" s="533"/>
      <x:c r="R94" s="533">
        <x:f t="shared" si="27"/>
        <x:v>-219605.03910799988</x:v>
      </x:c>
      <x:c r="S94" s="534"/>
      <x:c r="T94" s="532">
        <x:v>0</x:v>
      </x:c>
      <x:c r="U94" s="534"/>
      <x:c r="V94" s="532">
        <x:v>0</x:v>
      </x:c>
      <x:c r="W94" s="534"/>
      <x:c r="X94" s="533">
        <x:f t="shared" si="28"/>
        <x:v>-219605.03910799988</x:v>
      </x:c>
      <x:c r="Y94" s="530"/>
      <x:c r="Z94" s="431" t="s">
        <x:v>1366</x:v>
      </x:c>
      <x:c r="AA94" s="531"/>
      <x:c r="AB94" s="431" t="s">
        <x:v>22</x:v>
      </x:c>
      <x:c r="AC94" s="531"/>
      <x:c r="AD94" s="1443">
        <x:v>0.33300000000000002</x:v>
      </x:c>
      <x:c r="AE94" s="531"/>
      <x:c r="AF94" s="529">
        <x:f t="shared" si="29"/>
        <x:v>-73128.478022963958</x:v>
      </x:c>
      <x:c r="AG94" s="257"/>
      <x:c r="AH94" s="306">
        <x:v>283</x:v>
      </x:c>
      <x:c r="AI94" s="306"/>
    </x:row>
    <x:row r="95" spans="2:35">
      <x:c r="B95" s="306">
        <x:v>79</x:v>
      </x:c>
      <x:c r="C95" s="423" t="s">
        <x:v>1478</x:v>
      </x:c>
      <x:c r="D95" s="423" t="s">
        <x:v>1698</x:v>
      </x:c>
      <x:c r="E95" s="423" t="s">
        <x:v>1353</x:v>
      </x:c>
      <x:c r="F95" s="532">
        <x:v>-23578420.859999999</x:v>
      </x:c>
      <x:c r="G95" s="533">
        <x:f t="shared" si="20"/>
        <x:v>-8252447.300999999</x:v>
      </x:c>
      <x:c r="H95" s="532">
        <x:v>-2122057.8773999996</x:v>
      </x:c>
      <x:c r="I95" s="533">
        <x:f t="shared" si="21"/>
        <x:v>742720.25708999985</x:v>
      </x:c>
      <x:c r="J95" s="533">
        <x:f t="shared" si="22"/>
        <x:v>-9631784.9213099983</x:v>
      </x:c>
      <x:c r="K95" s="534"/>
      <x:c r="L95" s="532">
        <x:f t="shared" si="23"/>
        <x:v>-23578420.859999999</x:v>
      </x:c>
      <x:c r="M95" s="533">
        <x:f t="shared" si="24"/>
        <x:v>-4951468.3805999998</x:v>
      </x:c>
      <x:c r="N95" s="532">
        <x:v>-2122057.8773999996</x:v>
      </x:c>
      <x:c r="O95" s="533">
        <x:f t="shared" si="25"/>
        <x:v>445632.15425399994</x:v>
      </x:c>
      <x:c r="P95" s="533">
        <x:f t="shared" si="26"/>
        <x:v>-6627894.1037459997</x:v>
      </x:c>
      <x:c r="Q95" s="533"/>
      <x:c r="R95" s="533">
        <x:f t="shared" si="27"/>
        <x:v>-3003890.8175639985</x:v>
      </x:c>
      <x:c r="S95" s="534"/>
      <x:c r="T95" s="532">
        <x:v>0</x:v>
      </x:c>
      <x:c r="U95" s="534"/>
      <x:c r="V95" s="532">
        <x:v>0</x:v>
      </x:c>
      <x:c r="W95" s="534"/>
      <x:c r="X95" s="533">
        <x:f t="shared" si="28"/>
        <x:v>-3003890.8175639985</x:v>
      </x:c>
      <x:c r="Y95" s="530"/>
      <x:c r="Z95" s="431" t="s">
        <x:v>1366</x:v>
      </x:c>
      <x:c r="AA95" s="531"/>
      <x:c r="AB95" s="431" t="s">
        <x:v>22</x:v>
      </x:c>
      <x:c r="AC95" s="531"/>
      <x:c r="AD95" s="1443">
        <x:v>0.33300000000000002</x:v>
      </x:c>
      <x:c r="AE95" s="531"/>
      <x:c r="AF95" s="529">
        <x:f t="shared" si="29"/>
        <x:v>-1000295.6422488115</x:v>
      </x:c>
      <x:c r="AG95" s="257"/>
      <x:c r="AH95" s="306">
        <x:v>283</x:v>
      </x:c>
      <x:c r="AI95" s="306"/>
    </x:row>
    <x:row r="96" spans="2:35">
      <x:c r="B96" s="306">
        <x:v>80</x:v>
      </x:c>
      <x:c r="C96" s="423" t="s">
        <x:v>1479</x:v>
      </x:c>
      <x:c r="D96" s="423" t="s">
        <x:v>1699</x:v>
      </x:c>
      <x:c r="E96" s="423" t="s">
        <x:v>1353</x:v>
      </x:c>
      <x:c r="F96" s="532">
        <x:v>-1249134.8</x:v>
      </x:c>
      <x:c r="G96" s="533">
        <x:f t="shared" si="20"/>
        <x:v>-437197.18</x:v>
      </x:c>
      <x:c r="H96" s="532">
        <x:v>-112422.132</x:v>
      </x:c>
      <x:c r="I96" s="533">
        <x:f t="shared" si="21"/>
        <x:v>39347.746199999994</x:v>
      </x:c>
      <x:c r="J96" s="533">
        <x:f t="shared" si="22"/>
        <x:v>-510271.56580000004</x:v>
      </x:c>
      <x:c r="K96" s="534"/>
      <x:c r="L96" s="532">
        <x:f t="shared" si="23"/>
        <x:v>-1249134.8</x:v>
      </x:c>
      <x:c r="M96" s="533">
        <x:f t="shared" si="24"/>
        <x:v>-262318.30800000002</x:v>
      </x:c>
      <x:c r="N96" s="532">
        <x:v>-112422.132</x:v>
      </x:c>
      <x:c r="O96" s="533">
        <x:f t="shared" si="25"/>
        <x:v>23608.647719999997</x:v>
      </x:c>
      <x:c r="P96" s="533">
        <x:f t="shared" si="26"/>
        <x:v>-351131.79227999999</x:v>
      </x:c>
      <x:c r="Q96" s="533"/>
      <x:c r="R96" s="533">
        <x:f t="shared" si="27"/>
        <x:v>-159139.77352000005</x:v>
      </x:c>
      <x:c r="S96" s="534"/>
      <x:c r="T96" s="532">
        <x:v>0</x:v>
      </x:c>
      <x:c r="U96" s="534"/>
      <x:c r="V96" s="532">
        <x:v>0</x:v>
      </x:c>
      <x:c r="W96" s="534"/>
      <x:c r="X96" s="533">
        <x:f t="shared" si="28"/>
        <x:v>-159139.77352000005</x:v>
      </x:c>
      <x:c r="Y96" s="530"/>
      <x:c r="Z96" s="431" t="s">
        <x:v>1366</x:v>
      </x:c>
      <x:c r="AA96" s="531"/>
      <x:c r="AB96" s="431" t="s">
        <x:v>22</x:v>
      </x:c>
      <x:c r="AC96" s="531"/>
      <x:c r="AD96" s="1443">
        <x:v>0.33300000000000002</x:v>
      </x:c>
      <x:c r="AE96" s="531"/>
      <x:c r="AF96" s="529">
        <x:f t="shared" si="29"/>
        <x:v>-52993.544582160015</x:v>
      </x:c>
      <x:c r="AG96" s="257"/>
      <x:c r="AH96" s="306">
        <x:v>283</x:v>
      </x:c>
      <x:c r="AI96" s="306"/>
    </x:row>
    <x:row r="97" spans="2:35">
      <x:c r="B97" s="306">
        <x:v>81</x:v>
      </x:c>
      <x:c r="C97" s="423" t="s">
        <x:v>1480</x:v>
      </x:c>
      <x:c r="D97" s="423" t="s">
        <x:v>1699</x:v>
      </x:c>
      <x:c r="E97" s="423" t="s">
        <x:v>1353</x:v>
      </x:c>
      <x:c r="F97" s="532">
        <x:v>548390.72</x:v>
      </x:c>
      <x:c r="G97" s="533">
        <x:f t="shared" si="20"/>
        <x:v>191936.75199999998</x:v>
      </x:c>
      <x:c r="H97" s="532">
        <x:v>49355.164799999999</x:v>
      </x:c>
      <x:c r="I97" s="533">
        <x:f t="shared" si="21"/>
        <x:v>-17274.307679999998</x:v>
      </x:c>
      <x:c r="J97" s="533">
        <x:f t="shared" si="22"/>
        <x:v>224017.60911999998</x:v>
      </x:c>
      <x:c r="K97" s="534"/>
      <x:c r="L97" s="532">
        <x:f t="shared" si="23"/>
        <x:v>548390.72</x:v>
      </x:c>
      <x:c r="M97" s="533">
        <x:f t="shared" si="24"/>
        <x:v>115162.05119999999</x:v>
      </x:c>
      <x:c r="N97" s="532">
        <x:v>49355.164799999999</x:v>
      </x:c>
      <x:c r="O97" s="533">
        <x:f t="shared" si="25"/>
        <x:v>-10364.584607999999</x:v>
      </x:c>
      <x:c r="P97" s="533">
        <x:f t="shared" si="26"/>
        <x:v>154152.63139199998</x:v>
      </x:c>
      <x:c r="Q97" s="533"/>
      <x:c r="R97" s="533">
        <x:f t="shared" si="27"/>
        <x:v>69864.977727999998</x:v>
      </x:c>
      <x:c r="S97" s="534"/>
      <x:c r="T97" s="532">
        <x:v>0</x:v>
      </x:c>
      <x:c r="U97" s="534"/>
      <x:c r="V97" s="532">
        <x:v>0</x:v>
      </x:c>
      <x:c r="W97" s="534"/>
      <x:c r="X97" s="533">
        <x:f t="shared" si="28"/>
        <x:v>69864.977727999998</x:v>
      </x:c>
      <x:c r="Y97" s="530"/>
      <x:c r="Z97" s="431" t="s">
        <x:v>1366</x:v>
      </x:c>
      <x:c r="AA97" s="531"/>
      <x:c r="AB97" s="431" t="s">
        <x:v>22</x:v>
      </x:c>
      <x:c r="AC97" s="531"/>
      <x:c r="AD97" s="1443">
        <x:v>0.33300000000000002</x:v>
      </x:c>
      <x:c r="AE97" s="531"/>
      <x:c r="AF97" s="529">
        <x:f t="shared" si="29"/>
        <x:v>23265.037583424</x:v>
      </x:c>
      <x:c r="AG97" s="257"/>
      <x:c r="AH97" s="306">
        <x:v>283</x:v>
      </x:c>
      <x:c r="AI97" s="306"/>
    </x:row>
    <x:row r="98" spans="2:35">
      <x:c r="B98" s="306">
        <x:v>82</x:v>
      </x:c>
      <x:c r="C98" s="423" t="s">
        <x:v>1358</x:v>
      </x:c>
      <x:c r="D98" s="423" t="s">
        <x:v>1699</x:v>
      </x:c>
      <x:c r="E98" s="423" t="s">
        <x:v>1353</x:v>
      </x:c>
      <x:c r="F98" s="532">
        <x:v>69901.08</x:v>
      </x:c>
      <x:c r="G98" s="533">
        <x:f t="shared" si="20"/>
        <x:v>24465.378000000001</x:v>
      </x:c>
      <x:c r="H98" s="532">
        <x:v>6291.0972000000002</x:v>
      </x:c>
      <x:c r="I98" s="533">
        <x:f t="shared" si="21"/>
        <x:v>-2201.88402</x:v>
      </x:c>
      <x:c r="J98" s="533">
        <x:f t="shared" si="22"/>
        <x:v>28554.591179999999</x:v>
      </x:c>
      <x:c r="K98" s="534"/>
      <x:c r="L98" s="532">
        <x:f t="shared" si="23"/>
        <x:v>69901.08</x:v>
      </x:c>
      <x:c r="M98" s="533">
        <x:f t="shared" si="24"/>
        <x:v>14679.2268</x:v>
      </x:c>
      <x:c r="N98" s="532">
        <x:v>6291.0972000000002</x:v>
      </x:c>
      <x:c r="O98" s="533">
        <x:f t="shared" si="25"/>
        <x:v>-1321.130412</x:v>
      </x:c>
      <x:c r="P98" s="533">
        <x:f t="shared" si="26"/>
        <x:v>19649.193588000002</x:v>
      </x:c>
      <x:c r="Q98" s="533"/>
      <x:c r="R98" s="533">
        <x:f t="shared" si="27"/>
        <x:v>8905.3975919999975</x:v>
      </x:c>
      <x:c r="S98" s="534"/>
      <x:c r="T98" s="532">
        <x:v>0</x:v>
      </x:c>
      <x:c r="U98" s="534"/>
      <x:c r="V98" s="532">
        <x:v>0</x:v>
      </x:c>
      <x:c r="W98" s="534"/>
      <x:c r="X98" s="533">
        <x:f t="shared" si="28"/>
        <x:v>8905.3975919999975</x:v>
      </x:c>
      <x:c r="Y98" s="530"/>
      <x:c r="Z98" s="431" t="s">
        <x:v>1366</x:v>
      </x:c>
      <x:c r="AA98" s="531"/>
      <x:c r="AB98" s="431" t="s">
        <x:v>22</x:v>
      </x:c>
      <x:c r="AC98" s="531"/>
      <x:c r="AD98" s="1443">
        <x:v>0.33300000000000002</x:v>
      </x:c>
      <x:c r="AE98" s="531"/>
      <x:c r="AF98" s="529">
        <x:f t="shared" si="29"/>
        <x:v>2965.4973981359994</x:v>
      </x:c>
      <x:c r="AG98" s="257"/>
      <x:c r="AH98" s="306">
        <x:v>283</x:v>
      </x:c>
      <x:c r="AI98" s="306"/>
    </x:row>
    <x:row r="99" spans="2:35">
      <x:c r="B99" s="306">
        <x:v>83</x:v>
      </x:c>
      <x:c r="C99" s="423" t="s">
        <x:v>1481</x:v>
      </x:c>
      <x:c r="D99" s="423" t="s">
        <x:v>1699</x:v>
      </x:c>
      <x:c r="E99" s="423" t="s">
        <x:v>1353</x:v>
      </x:c>
      <x:c r="F99" s="532">
        <x:v>-1479389.3</x:v>
      </x:c>
      <x:c r="G99" s="533">
        <x:f t="shared" si="20"/>
        <x:v>-517786.255</x:v>
      </x:c>
      <x:c r="H99" s="532">
        <x:v>-133145.03700000001</x:v>
      </x:c>
      <x:c r="I99" s="533">
        <x:f t="shared" si="21"/>
        <x:v>46600.762950000004</x:v>
      </x:c>
      <x:c r="J99" s="533">
        <x:f t="shared" si="22"/>
        <x:v>-604330.52905000001</x:v>
      </x:c>
      <x:c r="K99" s="534"/>
      <x:c r="L99" s="532">
        <x:f t="shared" si="23"/>
        <x:v>-1479389.3</x:v>
      </x:c>
      <x:c r="M99" s="533">
        <x:f t="shared" si="24"/>
        <x:v>-310671.75300000003</x:v>
      </x:c>
      <x:c r="N99" s="532">
        <x:v>-133145.03700000001</x:v>
      </x:c>
      <x:c r="O99" s="533">
        <x:f t="shared" si="25"/>
        <x:v>27960.457770000001</x:v>
      </x:c>
      <x:c r="P99" s="533">
        <x:f t="shared" si="26"/>
        <x:v>-415856.33223000006</x:v>
      </x:c>
      <x:c r="Q99" s="533"/>
      <x:c r="R99" s="533">
        <x:f t="shared" si="27"/>
        <x:v>-188474.19681999995</x:v>
      </x:c>
      <x:c r="S99" s="534"/>
      <x:c r="T99" s="532">
        <x:v>0</x:v>
      </x:c>
      <x:c r="U99" s="534"/>
      <x:c r="V99" s="532">
        <x:v>0</x:v>
      </x:c>
      <x:c r="W99" s="534"/>
      <x:c r="X99" s="533">
        <x:f t="shared" si="28"/>
        <x:v>-188474.19681999995</x:v>
      </x:c>
      <x:c r="Y99" s="530"/>
      <x:c r="Z99" s="431" t="s">
        <x:v>1366</x:v>
      </x:c>
      <x:c r="AA99" s="531"/>
      <x:c r="AB99" s="431" t="s">
        <x:v>22</x:v>
      </x:c>
      <x:c r="AC99" s="531"/>
      <x:c r="AD99" s="1443">
        <x:v>0.33300000000000002</x:v>
      </x:c>
      <x:c r="AE99" s="531"/>
      <x:c r="AF99" s="529">
        <x:f t="shared" si="29"/>
        <x:v>-62761.907541059991</x:v>
      </x:c>
      <x:c r="AG99" s="257"/>
      <x:c r="AH99" s="306">
        <x:v>283</x:v>
      </x:c>
      <x:c r="AI99" s="306"/>
    </x:row>
    <x:row r="100" spans="2:35">
      <x:c r="B100" s="306">
        <x:v>84</x:v>
      </x:c>
      <x:c r="C100" s="423" t="s">
        <x:v>1380</x:v>
      </x:c>
      <x:c r="D100" s="423" t="s">
        <x:v>1700</x:v>
      </x:c>
      <x:c r="E100" s="423" t="s">
        <x:v>1353</x:v>
      </x:c>
      <x:c r="F100" s="532">
        <x:v>-79930586.430000007</x:v>
      </x:c>
      <x:c r="G100" s="533">
        <x:f t="shared" si="20"/>
        <x:v>-27975705.250500001</x:v>
      </x:c>
      <x:c r="H100" s="532">
        <x:v>-7193752.7787000006</x:v>
      </x:c>
      <x:c r="I100" s="533">
        <x:f t="shared" si="21"/>
        <x:v>2517813.4725450003</x:v>
      </x:c>
      <x:c r="J100" s="533">
        <x:f t="shared" si="22"/>
        <x:v>-32651644.556655001</x:v>
      </x:c>
      <x:c r="K100" s="534"/>
      <x:c r="L100" s="532">
        <x:f t="shared" si="23"/>
        <x:v>-79930586.430000007</x:v>
      </x:c>
      <x:c r="M100" s="533">
        <x:f t="shared" si="24"/>
        <x:v>-16785423.1503</x:v>
      </x:c>
      <x:c r="N100" s="532">
        <x:v>-7193752.7787000006</x:v>
      </x:c>
      <x:c r="O100" s="533">
        <x:f t="shared" si="25"/>
        <x:v>1510688.0835270002</x:v>
      </x:c>
      <x:c r="P100" s="533">
        <x:f t="shared" si="26"/>
        <x:v>-22468487.845473003</x:v>
      </x:c>
      <x:c r="Q100" s="533"/>
      <x:c r="R100" s="533">
        <x:f t="shared" si="27"/>
        <x:v>-10183156.711181998</x:v>
      </x:c>
      <x:c r="S100" s="534"/>
      <x:c r="T100" s="532">
        <x:v>0</x:v>
      </x:c>
      <x:c r="U100" s="534"/>
      <x:c r="V100" s="532">
        <x:v>0</x:v>
      </x:c>
      <x:c r="W100" s="534"/>
      <x:c r="X100" s="533">
        <x:f t="shared" si="28"/>
        <x:v>-10183156.711181998</x:v>
      </x:c>
      <x:c r="Y100" s="530"/>
      <x:c r="Z100" s="431" t="s">
        <x:v>240</x:v>
      </x:c>
      <x:c r="AA100" s="531"/>
      <x:c r="AB100" s="431" t="s">
        <x:v>22</x:v>
      </x:c>
      <x:c r="AC100" s="531"/>
      <x:c r="AD100" s="1443">
        <x:v>6.5299999999999997E-2</x:v>
      </x:c>
      <x:c r="AE100" s="531"/>
      <x:c r="AF100" s="529">
        <x:f t="shared" si="29"/>
        <x:v>-664960.1332401844</x:v>
      </x:c>
      <x:c r="AG100" s="257"/>
      <x:c r="AH100" s="306">
        <x:v>283</x:v>
      </x:c>
      <x:c r="AI100" s="306"/>
    </x:row>
    <x:row r="101" spans="2:35">
      <x:c r="B101" s="306">
        <x:v>85</x:v>
      </x:c>
      <x:c r="C101" s="423" t="s">
        <x:v>1482</x:v>
      </x:c>
      <x:c r="D101" s="423" t="s">
        <x:v>1701</x:v>
      </x:c>
      <x:c r="E101" s="423" t="s">
        <x:v>1353</x:v>
      </x:c>
      <x:c r="F101" s="532">
        <x:v>-10602815</x:v>
      </x:c>
      <x:c r="G101" s="533">
        <x:f t="shared" si="20"/>
        <x:v>-3710985.2499999995</x:v>
      </x:c>
      <x:c r="H101" s="532">
        <x:v>-954253.35</x:v>
      </x:c>
      <x:c r="I101" s="533">
        <x:f t="shared" si="21"/>
        <x:v>333988.67249999999</x:v>
      </x:c>
      <x:c r="J101" s="533">
        <x:f t="shared" si="22"/>
        <x:v>-4331249.9274999993</x:v>
      </x:c>
      <x:c r="K101" s="534"/>
      <x:c r="L101" s="532">
        <x:f t="shared" si="23"/>
        <x:v>-10602815</x:v>
      </x:c>
      <x:c r="M101" s="533">
        <x:f t="shared" si="24"/>
        <x:v>-2226591.15</x:v>
      </x:c>
      <x:c r="N101" s="532">
        <x:v>-954253.35</x:v>
      </x:c>
      <x:c r="O101" s="533">
        <x:f t="shared" si="25"/>
        <x:v>200393.20349999997</x:v>
      </x:c>
      <x:c r="P101" s="533">
        <x:f t="shared" si="26"/>
        <x:v>-2980451.2965000002</x:v>
      </x:c>
      <x:c r="Q101" s="533"/>
      <x:c r="R101" s="533">
        <x:f t="shared" si="27"/>
        <x:v>-1350798.6309999991</x:v>
      </x:c>
      <x:c r="S101" s="534"/>
      <x:c r="T101" s="532">
        <x:v>0</x:v>
      </x:c>
      <x:c r="U101" s="534"/>
      <x:c r="V101" s="532">
        <x:v>0</x:v>
      </x:c>
      <x:c r="W101" s="534"/>
      <x:c r="X101" s="533">
        <x:f t="shared" si="28"/>
        <x:v>-1350798.6309999991</x:v>
      </x:c>
      <x:c r="Y101" s="530"/>
      <x:c r="Z101" s="431" t="s">
        <x:v>1005</x:v>
      </x:c>
      <x:c r="AA101" s="531"/>
      <x:c r="AB101" s="431" t="s">
        <x:v>22</x:v>
      </x:c>
      <x:c r="AC101" s="531"/>
      <x:c r="AD101" s="1443">
        <x:v>1</x:v>
      </x:c>
      <x:c r="AE101" s="531"/>
      <x:c r="AF101" s="529">
        <x:f t="shared" si="29"/>
        <x:v>-1350798.6309999991</x:v>
      </x:c>
      <x:c r="AG101" s="257"/>
      <x:c r="AH101" s="306">
        <x:v>283</x:v>
      </x:c>
      <x:c r="AI101" s="306"/>
    </x:row>
    <x:row r="102" spans="2:35">
      <x:c r="B102" s="306">
        <x:v>86</x:v>
      </x:c>
      <x:c r="C102" s="423" t="s">
        <x:v>1483</x:v>
      </x:c>
      <x:c r="D102" s="423" t="s">
        <x:v>1702</x:v>
      </x:c>
      <x:c r="E102" s="423" t="s">
        <x:v>1353</x:v>
      </x:c>
      <x:c r="F102" s="532">
        <x:v>-18516982.73</x:v>
      </x:c>
      <x:c r="G102" s="533">
        <x:f t="shared" si="20"/>
        <x:v>-6480943.9555000002</x:v>
      </x:c>
      <x:c r="H102" s="532">
        <x:v>-1666528.4457</x:v>
      </x:c>
      <x:c r="I102" s="533">
        <x:f t="shared" si="21"/>
        <x:v>583284.95599499997</x:v>
      </x:c>
      <x:c r="J102" s="533">
        <x:f t="shared" si="22"/>
        <x:v>-7564187.4452050002</x:v>
      </x:c>
      <x:c r="K102" s="534"/>
      <x:c r="L102" s="532">
        <x:f t="shared" si="23"/>
        <x:v>-18516982.73</x:v>
      </x:c>
      <x:c r="M102" s="533">
        <x:f t="shared" si="24"/>
        <x:v>-3888566.3733000001</x:v>
      </x:c>
      <x:c r="N102" s="532">
        <x:v>-1666528.4457</x:v>
      </x:c>
      <x:c r="O102" s="533">
        <x:f t="shared" si="25"/>
        <x:v>349970.973597</x:v>
      </x:c>
      <x:c r="P102" s="533">
        <x:f t="shared" si="26"/>
        <x:v>-5205123.8454029998</x:v>
      </x:c>
      <x:c r="Q102" s="533"/>
      <x:c r="R102" s="533">
        <x:f t="shared" si="27"/>
        <x:v>-2359063.5998020004</x:v>
      </x:c>
      <x:c r="S102" s="534"/>
      <x:c r="T102" s="532">
        <x:v>0</x:v>
      </x:c>
      <x:c r="U102" s="534"/>
      <x:c r="V102" s="532">
        <x:v>0</x:v>
      </x:c>
      <x:c r="W102" s="534"/>
      <x:c r="X102" s="533">
        <x:f t="shared" si="28"/>
        <x:v>-2359063.5998020004</x:v>
      </x:c>
      <x:c r="Y102" s="530"/>
      <x:c r="Z102" s="431" t="s">
        <x:v>1366</x:v>
      </x:c>
      <x:c r="AA102" s="531"/>
      <x:c r="AB102" s="431" t="s">
        <x:v>22</x:v>
      </x:c>
      <x:c r="AC102" s="531"/>
      <x:c r="AD102" s="1443">
        <x:v>0.33300000000000002</x:v>
      </x:c>
      <x:c r="AE102" s="531"/>
      <x:c r="AF102" s="529">
        <x:f t="shared" si="29"/>
        <x:v>-785568.1787340662</x:v>
      </x:c>
      <x:c r="AG102" s="257"/>
      <x:c r="AH102" s="306">
        <x:v>283</x:v>
      </x:c>
      <x:c r="AI102" s="306"/>
    </x:row>
    <x:row r="103" spans="2:35">
      <x:c r="B103" s="306">
        <x:v>87</x:v>
      </x:c>
      <x:c r="C103" s="423" t="s">
        <x:v>1484</x:v>
      </x:c>
      <x:c r="D103" s="423" t="s">
        <x:v>1702</x:v>
      </x:c>
      <x:c r="E103" s="423" t="s">
        <x:v>1353</x:v>
      </x:c>
      <x:c r="F103" s="532">
        <x:v>-9126247.2300000004</x:v>
      </x:c>
      <x:c r="G103" s="533">
        <x:f t="shared" si="20"/>
        <x:v>-3194186.5304999999</x:v>
      </x:c>
      <x:c r="H103" s="532">
        <x:v>-821362.25069999998</x:v>
      </x:c>
      <x:c r="I103" s="533">
        <x:f t="shared" si="21"/>
        <x:v>287476.78774499998</x:v>
      </x:c>
      <x:c r="J103" s="533">
        <x:f t="shared" si="22"/>
        <x:v>-3728071.9934550002</x:v>
      </x:c>
      <x:c r="K103" s="534"/>
      <x:c r="L103" s="532">
        <x:f t="shared" si="23"/>
        <x:v>-9126247.2300000004</x:v>
      </x:c>
      <x:c r="M103" s="533">
        <x:f t="shared" si="24"/>
        <x:v>-1916511.9183</x:v>
      </x:c>
      <x:c r="N103" s="532">
        <x:v>-821362.25069999998</x:v>
      </x:c>
      <x:c r="O103" s="533">
        <x:f t="shared" si="25"/>
        <x:v>172486.07264699999</x:v>
      </x:c>
      <x:c r="P103" s="533">
        <x:f t="shared" si="26"/>
        <x:v>-2565388.0963529996</x:v>
      </x:c>
      <x:c r="Q103" s="533"/>
      <x:c r="R103" s="533">
        <x:f t="shared" si="27"/>
        <x:v>-1162683.8971020007</x:v>
      </x:c>
      <x:c r="S103" s="534"/>
      <x:c r="T103" s="532">
        <x:v>0</x:v>
      </x:c>
      <x:c r="U103" s="534"/>
      <x:c r="V103" s="532">
        <x:v>0</x:v>
      </x:c>
      <x:c r="W103" s="534"/>
      <x:c r="X103" s="533">
        <x:f t="shared" si="28"/>
        <x:v>-1162683.8971020007</x:v>
      </x:c>
      <x:c r="Y103" s="530"/>
      <x:c r="Z103" s="431" t="s">
        <x:v>1366</x:v>
      </x:c>
      <x:c r="AA103" s="531"/>
      <x:c r="AB103" s="431" t="s">
        <x:v>22</x:v>
      </x:c>
      <x:c r="AC103" s="531"/>
      <x:c r="AD103" s="1443">
        <x:v>0.33300000000000002</x:v>
      </x:c>
      <x:c r="AE103" s="531"/>
      <x:c r="AF103" s="529">
        <x:f t="shared" si="29"/>
        <x:v>-387173.73773496621</x:v>
      </x:c>
      <x:c r="AG103" s="257"/>
      <x:c r="AH103" s="306">
        <x:v>283</x:v>
      </x:c>
      <x:c r="AI103" s="306"/>
    </x:row>
    <x:row r="104" spans="2:35">
      <x:c r="B104" s="306">
        <x:v>88</x:v>
      </x:c>
      <x:c r="C104" s="423" t="s">
        <x:v>1485</x:v>
      </x:c>
      <x:c r="D104" s="423" t="s">
        <x:v>1703</x:v>
      </x:c>
      <x:c r="E104" s="423" t="s">
        <x:v>1353</x:v>
      </x:c>
      <x:c r="F104" s="532">
        <x:v>-24618339.359999999</x:v>
      </x:c>
      <x:c r="G104" s="533">
        <x:f t="shared" si="20"/>
        <x:v>-8616418.7759999987</x:v>
      </x:c>
      <x:c r="H104" s="532">
        <x:v>-2215650.5423999997</x:v>
      </x:c>
      <x:c r="I104" s="533">
        <x:f t="shared" si="21"/>
        <x:v>775477.68983999989</x:v>
      </x:c>
      <x:c r="J104" s="533">
        <x:f t="shared" si="22"/>
        <x:v>-10056591.628559999</x:v>
      </x:c>
      <x:c r="K104" s="534"/>
      <x:c r="L104" s="532">
        <x:f t="shared" si="23"/>
        <x:v>-24618339.359999999</x:v>
      </x:c>
      <x:c r="M104" s="533">
        <x:f t="shared" si="24"/>
        <x:v>-5169851.2655999996</x:v>
      </x:c>
      <x:c r="N104" s="532">
        <x:v>-2215650.5423999997</x:v>
      </x:c>
      <x:c r="O104" s="533">
        <x:f t="shared" si="25"/>
        <x:v>465286.61390399991</x:v>
      </x:c>
      <x:c r="P104" s="533">
        <x:f t="shared" si="26"/>
        <x:v>-6920215.194095999</x:v>
      </x:c>
      <x:c r="Q104" s="533"/>
      <x:c r="R104" s="533">
        <x:f t="shared" si="27"/>
        <x:v>-3136376.4344640002</x:v>
      </x:c>
      <x:c r="S104" s="534"/>
      <x:c r="T104" s="532">
        <x:v>0</x:v>
      </x:c>
      <x:c r="U104" s="534"/>
      <x:c r="V104" s="532">
        <x:v>0</x:v>
      </x:c>
      <x:c r="W104" s="534"/>
      <x:c r="X104" s="533">
        <x:f t="shared" si="28"/>
        <x:v>-3136376.4344640002</x:v>
      </x:c>
      <x:c r="Y104" s="530"/>
      <x:c r="Z104" s="431" t="s">
        <x:v>1366</x:v>
      </x:c>
      <x:c r="AA104" s="531"/>
      <x:c r="AB104" s="431" t="s">
        <x:v>22</x:v>
      </x:c>
      <x:c r="AC104" s="531"/>
      <x:c r="AD104" s="1443">
        <x:v>0</x:v>
      </x:c>
      <x:c r="AE104" s="531"/>
      <x:c r="AF104" s="529">
        <x:f t="shared" si="29"/>
        <x:v>0</x:v>
      </x:c>
      <x:c r="AG104" s="257"/>
      <x:c r="AH104" s="306">
        <x:v>283</x:v>
      </x:c>
      <x:c r="AI104" s="306"/>
    </x:row>
    <x:row r="105" spans="2:35">
      <x:c r="B105" s="306">
        <x:v>89</x:v>
      </x:c>
      <x:c r="C105" s="423" t="s">
        <x:v>1486</x:v>
      </x:c>
      <x:c r="D105" s="423" t="s">
        <x:v>1703</x:v>
      </x:c>
      <x:c r="E105" s="423" t="s">
        <x:v>1353</x:v>
      </x:c>
      <x:c r="F105" s="532">
        <x:v>-28268277.120000001</x:v>
      </x:c>
      <x:c r="G105" s="533">
        <x:f t="shared" si="20"/>
        <x:v>-9893896.9920000006</x:v>
      </x:c>
      <x:c r="H105" s="532">
        <x:v>-2544144.9408</x:v>
      </x:c>
      <x:c r="I105" s="533">
        <x:f t="shared" si="21"/>
        <x:v>890450.72927999997</x:v>
      </x:c>
      <x:c r="J105" s="533">
        <x:f t="shared" si="22"/>
        <x:v>-11547591.20352</x:v>
      </x:c>
      <x:c r="K105" s="534"/>
      <x:c r="L105" s="532">
        <x:f t="shared" si="23"/>
        <x:v>-28268277.120000001</x:v>
      </x:c>
      <x:c r="M105" s="533">
        <x:f t="shared" si="24"/>
        <x:v>-5936338.1952</x:v>
      </x:c>
      <x:c r="N105" s="532">
        <x:v>-2544144.9408</x:v>
      </x:c>
      <x:c r="O105" s="533">
        <x:f t="shared" si="25"/>
        <x:v>534270.43756799994</x:v>
      </x:c>
      <x:c r="P105" s="533">
        <x:f t="shared" si="26"/>
        <x:v>-7946212.6984320004</x:v>
      </x:c>
      <x:c r="Q105" s="533"/>
      <x:c r="R105" s="533">
        <x:f t="shared" si="27"/>
        <x:v>-3601378.5050879996</x:v>
      </x:c>
      <x:c r="S105" s="534"/>
      <x:c r="T105" s="532">
        <x:v>0</x:v>
      </x:c>
      <x:c r="U105" s="534"/>
      <x:c r="V105" s="532">
        <x:v>0</x:v>
      </x:c>
      <x:c r="W105" s="534"/>
      <x:c r="X105" s="533">
        <x:f t="shared" si="28"/>
        <x:v>-3601378.5050879996</x:v>
      </x:c>
      <x:c r="Y105" s="530"/>
      <x:c r="Z105" s="431" t="s">
        <x:v>1366</x:v>
      </x:c>
      <x:c r="AA105" s="531"/>
      <x:c r="AB105" s="431" t="s">
        <x:v>23</x:v>
      </x:c>
      <x:c r="AC105" s="531"/>
      <x:c r="AD105" s="1443">
        <x:v>0</x:v>
      </x:c>
      <x:c r="AE105" s="531"/>
      <x:c r="AF105" s="529">
        <x:f t="shared" si="29"/>
        <x:v>0</x:v>
      </x:c>
      <x:c r="AG105" s="257"/>
      <x:c r="AH105" s="306">
        <x:v>283</x:v>
      </x:c>
      <x:c r="AI105" s="306"/>
    </x:row>
    <x:row r="106" spans="2:35">
      <x:c r="B106" s="306">
        <x:v>90</x:v>
      </x:c>
      <x:c r="C106" s="423" t="s">
        <x:v>1487</x:v>
      </x:c>
      <x:c r="D106" s="423" t="s">
        <x:v>1703</x:v>
      </x:c>
      <x:c r="E106" s="423" t="s">
        <x:v>1353</x:v>
      </x:c>
      <x:c r="F106" s="532">
        <x:v>10676347.949999999</x:v>
      </x:c>
      <x:c r="G106" s="533">
        <x:f t="shared" si="20"/>
        <x:v>3736721.7824999993</x:v>
      </x:c>
      <x:c r="H106" s="532">
        <x:v>960871.31549999991</x:v>
      </x:c>
      <x:c r="I106" s="533">
        <x:f t="shared" si="21"/>
        <x:v>-336304.96042499994</x:v>
      </x:c>
      <x:c r="J106" s="533">
        <x:f t="shared" si="22"/>
        <x:v>4361288.1375749996</x:v>
      </x:c>
      <x:c r="K106" s="534"/>
      <x:c r="L106" s="532">
        <x:f t="shared" si="23"/>
        <x:v>10676347.949999999</x:v>
      </x:c>
      <x:c r="M106" s="533">
        <x:f t="shared" si="24"/>
        <x:v>2242033.0694999998</x:v>
      </x:c>
      <x:c r="N106" s="532">
        <x:v>960871.31549999991</x:v>
      </x:c>
      <x:c r="O106" s="533">
        <x:f t="shared" si="25"/>
        <x:v>-201782.97625499999</x:v>
      </x:c>
      <x:c r="P106" s="533">
        <x:f t="shared" si="26"/>
        <x:v>3001121.4087449997</x:v>
      </x:c>
      <x:c r="Q106" s="533"/>
      <x:c r="R106" s="533">
        <x:f t="shared" si="27"/>
        <x:v>1360166.7288299999</x:v>
      </x:c>
      <x:c r="S106" s="534"/>
      <x:c r="T106" s="532">
        <x:v>0</x:v>
      </x:c>
      <x:c r="U106" s="534"/>
      <x:c r="V106" s="532">
        <x:v>0</x:v>
      </x:c>
      <x:c r="W106" s="534"/>
      <x:c r="X106" s="533">
        <x:f t="shared" si="28"/>
        <x:v>1360166.7288299999</x:v>
      </x:c>
      <x:c r="Y106" s="530"/>
      <x:c r="Z106" s="431" t="s">
        <x:v>1366</x:v>
      </x:c>
      <x:c r="AA106" s="531"/>
      <x:c r="AB106" s="431" t="s">
        <x:v>23</x:v>
      </x:c>
      <x:c r="AC106" s="531"/>
      <x:c r="AD106" s="1443">
        <x:v>0</x:v>
      </x:c>
      <x:c r="AE106" s="531"/>
      <x:c r="AF106" s="529">
        <x:f t="shared" si="29"/>
        <x:v>0</x:v>
      </x:c>
      <x:c r="AG106" s="257"/>
      <x:c r="AH106" s="306">
        <x:v>283</x:v>
      </x:c>
      <x:c r="AI106" s="306"/>
    </x:row>
    <x:row r="107" spans="2:35">
      <x:c r="B107" s="306">
        <x:v>91</x:v>
      </x:c>
      <x:c r="C107" s="423" t="s">
        <x:v>1488</x:v>
      </x:c>
      <x:c r="D107" s="423" t="s">
        <x:v>1703</x:v>
      </x:c>
      <x:c r="E107" s="423" t="s">
        <x:v>1353</x:v>
      </x:c>
      <x:c r="F107" s="532">
        <x:v>-156579</x:v>
      </x:c>
      <x:c r="G107" s="533">
        <x:f t="shared" si="20"/>
        <x:v>-54802.649999999994</x:v>
      </x:c>
      <x:c r="H107" s="532">
        <x:v>-14092.109999999999</x:v>
      </x:c>
      <x:c r="I107" s="533">
        <x:f t="shared" si="21"/>
        <x:v>4932.2384999999995</x:v>
      </x:c>
      <x:c r="J107" s="533">
        <x:f t="shared" si="22"/>
        <x:v>-63962.521499999995</x:v>
      </x:c>
      <x:c r="K107" s="534"/>
      <x:c r="L107" s="532">
        <x:f t="shared" si="23"/>
        <x:v>-156579</x:v>
      </x:c>
      <x:c r="M107" s="533">
        <x:f t="shared" si="24"/>
        <x:v>-32881.589999999997</x:v>
      </x:c>
      <x:c r="N107" s="532">
        <x:v>-14092.109999999999</x:v>
      </x:c>
      <x:c r="O107" s="533">
        <x:f t="shared" si="25"/>
        <x:v>2959.3430999999996</x:v>
      </x:c>
      <x:c r="P107" s="533">
        <x:f t="shared" si="26"/>
        <x:v>-44014.356899999999</x:v>
      </x:c>
      <x:c r="Q107" s="533"/>
      <x:c r="R107" s="533">
        <x:f t="shared" si="27"/>
        <x:v>-19948.164599999996</x:v>
      </x:c>
      <x:c r="S107" s="534"/>
      <x:c r="T107" s="532">
        <x:v>0</x:v>
      </x:c>
      <x:c r="U107" s="534"/>
      <x:c r="V107" s="532">
        <x:v>0</x:v>
      </x:c>
      <x:c r="W107" s="534"/>
      <x:c r="X107" s="533">
        <x:f t="shared" si="28"/>
        <x:v>-19948.164599999996</x:v>
      </x:c>
      <x:c r="Y107" s="530"/>
      <x:c r="Z107" s="431" t="s">
        <x:v>1366</x:v>
      </x:c>
      <x:c r="AA107" s="531"/>
      <x:c r="AB107" s="431" t="s">
        <x:v>23</x:v>
      </x:c>
      <x:c r="AC107" s="531"/>
      <x:c r="AD107" s="1443">
        <x:v>0</x:v>
      </x:c>
      <x:c r="AE107" s="531"/>
      <x:c r="AF107" s="529">
        <x:f t="shared" si="29"/>
        <x:v>0</x:v>
      </x:c>
      <x:c r="AG107" s="257"/>
      <x:c r="AH107" s="306">
        <x:v>283</x:v>
      </x:c>
      <x:c r="AI107" s="306"/>
    </x:row>
    <x:row r="108" spans="2:35">
      <x:c r="B108" s="306">
        <x:v>92</x:v>
      </x:c>
      <x:c r="C108" s="423" t="s">
        <x:v>1489</x:v>
      </x:c>
      <x:c r="D108" s="423" t="s">
        <x:v>1703</x:v>
      </x:c>
      <x:c r="E108" s="423" t="s">
        <x:v>1353</x:v>
      </x:c>
      <x:c r="F108" s="532">
        <x:v>24618339.359999999</x:v>
      </x:c>
      <x:c r="G108" s="533">
        <x:f t="shared" si="20"/>
        <x:v>8616418.7759999987</x:v>
      </x:c>
      <x:c r="H108" s="532">
        <x:v>2215650.5423999997</x:v>
      </x:c>
      <x:c r="I108" s="533">
        <x:f t="shared" si="21"/>
        <x:v>-775477.68983999989</x:v>
      </x:c>
      <x:c r="J108" s="533">
        <x:f t="shared" si="22"/>
        <x:v>10056591.628559999</x:v>
      </x:c>
      <x:c r="K108" s="534"/>
      <x:c r="L108" s="532">
        <x:f t="shared" si="23"/>
        <x:v>24618339.359999999</x:v>
      </x:c>
      <x:c r="M108" s="533">
        <x:f t="shared" si="24"/>
        <x:v>5169851.2655999996</x:v>
      </x:c>
      <x:c r="N108" s="532">
        <x:v>2215650.5423999997</x:v>
      </x:c>
      <x:c r="O108" s="533">
        <x:f t="shared" si="25"/>
        <x:v>-465286.61390399991</x:v>
      </x:c>
      <x:c r="P108" s="533">
        <x:f t="shared" si="26"/>
        <x:v>6920215.194095999</x:v>
      </x:c>
      <x:c r="Q108" s="533"/>
      <x:c r="R108" s="533">
        <x:f t="shared" si="27"/>
        <x:v>3136376.4344640002</x:v>
      </x:c>
      <x:c r="S108" s="534"/>
      <x:c r="T108" s="532">
        <x:v>0</x:v>
      </x:c>
      <x:c r="U108" s="534"/>
      <x:c r="V108" s="532">
        <x:v>0</x:v>
      </x:c>
      <x:c r="W108" s="534"/>
      <x:c r="X108" s="533">
        <x:f t="shared" si="28"/>
        <x:v>3136376.4344640002</x:v>
      </x:c>
      <x:c r="Y108" s="530"/>
      <x:c r="Z108" s="431" t="s">
        <x:v>1366</x:v>
      </x:c>
      <x:c r="AA108" s="531"/>
      <x:c r="AB108" s="431" t="s">
        <x:v>23</x:v>
      </x:c>
      <x:c r="AC108" s="531"/>
      <x:c r="AD108" s="1443">
        <x:v>0</x:v>
      </x:c>
      <x:c r="AE108" s="531"/>
      <x:c r="AF108" s="529">
        <x:f t="shared" si="29"/>
        <x:v>0</x:v>
      </x:c>
      <x:c r="AG108" s="257"/>
      <x:c r="AH108" s="306">
        <x:v>283</x:v>
      </x:c>
      <x:c r="AI108" s="306"/>
    </x:row>
    <x:row r="109" spans="2:35">
      <x:c r="B109" s="306">
        <x:v>93</x:v>
      </x:c>
      <x:c r="C109" s="423" t="s">
        <x:v>1490</x:v>
      </x:c>
      <x:c r="D109" s="423" t="s">
        <x:v>1703</x:v>
      </x:c>
      <x:c r="E109" s="423" t="s">
        <x:v>1353</x:v>
      </x:c>
      <x:c r="F109" s="532">
        <x:v>28268277.120000001</x:v>
      </x:c>
      <x:c r="G109" s="533">
        <x:f t="shared" si="20"/>
        <x:v>9893896.9920000006</x:v>
      </x:c>
      <x:c r="H109" s="532">
        <x:v>2544144.9408</x:v>
      </x:c>
      <x:c r="I109" s="533">
        <x:f t="shared" si="21"/>
        <x:v>-890450.72927999997</x:v>
      </x:c>
      <x:c r="J109" s="533">
        <x:f t="shared" si="22"/>
        <x:v>11547591.20352</x:v>
      </x:c>
      <x:c r="K109" s="534"/>
      <x:c r="L109" s="532">
        <x:f t="shared" si="23"/>
        <x:v>28268277.120000001</x:v>
      </x:c>
      <x:c r="M109" s="533">
        <x:f t="shared" si="24"/>
        <x:v>5936338.1952</x:v>
      </x:c>
      <x:c r="N109" s="532">
        <x:v>2544144.9408</x:v>
      </x:c>
      <x:c r="O109" s="533">
        <x:f t="shared" si="25"/>
        <x:v>-534270.43756799994</x:v>
      </x:c>
      <x:c r="P109" s="533">
        <x:f t="shared" si="26"/>
        <x:v>7946212.6984320004</x:v>
      </x:c>
      <x:c r="Q109" s="533"/>
      <x:c r="R109" s="533">
        <x:f t="shared" si="27"/>
        <x:v>3601378.5050879996</x:v>
      </x:c>
      <x:c r="S109" s="534"/>
      <x:c r="T109" s="532">
        <x:v>0</x:v>
      </x:c>
      <x:c r="U109" s="534"/>
      <x:c r="V109" s="532">
        <x:v>0</x:v>
      </x:c>
      <x:c r="W109" s="534"/>
      <x:c r="X109" s="533">
        <x:f t="shared" si="28"/>
        <x:v>3601378.5050879996</x:v>
      </x:c>
      <x:c r="Y109" s="530"/>
      <x:c r="Z109" s="431" t="s">
        <x:v>1366</x:v>
      </x:c>
      <x:c r="AA109" s="531"/>
      <x:c r="AB109" s="431" t="s">
        <x:v>23</x:v>
      </x:c>
      <x:c r="AC109" s="531"/>
      <x:c r="AD109" s="1443">
        <x:v>0</x:v>
      </x:c>
      <x:c r="AE109" s="531"/>
      <x:c r="AF109" s="529">
        <x:f t="shared" si="29"/>
        <x:v>0</x:v>
      </x:c>
      <x:c r="AG109" s="257"/>
      <x:c r="AH109" s="306">
        <x:v>283</x:v>
      </x:c>
      <x:c r="AI109" s="306"/>
    </x:row>
    <x:row r="110" spans="2:35">
      <x:c r="B110" s="306">
        <x:v>94</x:v>
      </x:c>
      <x:c r="C110" s="423" t="s">
        <x:v>1379</x:v>
      </x:c>
      <x:c r="D110" s="423" t="s">
        <x:v>1703</x:v>
      </x:c>
      <x:c r="E110" s="423" t="s">
        <x:v>1353</x:v>
      </x:c>
      <x:c r="F110" s="532">
        <x:v>-181590.12</x:v>
      </x:c>
      <x:c r="G110" s="533">
        <x:f t="shared" si="20"/>
        <x:v>-63556.541999999994</x:v>
      </x:c>
      <x:c r="H110" s="532">
        <x:v>-16343.110799999999</x:v>
      </x:c>
      <x:c r="I110" s="533">
        <x:f t="shared" si="21"/>
        <x:v>5720.0887799999991</x:v>
      </x:c>
      <x:c r="J110" s="533">
        <x:f t="shared" si="22"/>
        <x:v>-74179.564019999991</x:v>
      </x:c>
      <x:c r="K110" s="534"/>
      <x:c r="L110" s="532">
        <x:f t="shared" si="23"/>
        <x:v>-181590.12</x:v>
      </x:c>
      <x:c r="M110" s="533">
        <x:f t="shared" si="24"/>
        <x:v>-38133.925199999998</x:v>
      </x:c>
      <x:c r="N110" s="532">
        <x:v>-16343.110799999999</x:v>
      </x:c>
      <x:c r="O110" s="533">
        <x:f t="shared" si="25"/>
        <x:v>3432.0532679999997</x:v>
      </x:c>
      <x:c r="P110" s="533">
        <x:f t="shared" si="26"/>
        <x:v>-51044.982731999989</x:v>
      </x:c>
      <x:c r="Q110" s="533"/>
      <x:c r="R110" s="533">
        <x:f t="shared" si="27"/>
        <x:v>-23134.581288000001</x:v>
      </x:c>
      <x:c r="S110" s="534"/>
      <x:c r="T110" s="532">
        <x:v>0</x:v>
      </x:c>
      <x:c r="U110" s="534"/>
      <x:c r="V110" s="532">
        <x:v>0</x:v>
      </x:c>
      <x:c r="W110" s="534"/>
      <x:c r="X110" s="533">
        <x:f t="shared" si="28"/>
        <x:v>-23134.581288000001</x:v>
      </x:c>
      <x:c r="Y110" s="530"/>
      <x:c r="Z110" s="431" t="s">
        <x:v>1366</x:v>
      </x:c>
      <x:c r="AA110" s="531"/>
      <x:c r="AB110" s="431" t="s">
        <x:v>23</x:v>
      </x:c>
      <x:c r="AC110" s="531"/>
      <x:c r="AD110" s="1443">
        <x:v>0</x:v>
      </x:c>
      <x:c r="AE110" s="531"/>
      <x:c r="AF110" s="529">
        <x:f t="shared" si="29"/>
        <x:v>0</x:v>
      </x:c>
      <x:c r="AG110" s="257"/>
      <x:c r="AH110" s="306">
        <x:v>283</x:v>
      </x:c>
      <x:c r="AI110" s="306"/>
    </x:row>
    <x:row r="111" spans="2:35">
      <x:c r="B111" s="306">
        <x:v>95</x:v>
      </x:c>
      <x:c r="C111" s="423" t="s">
        <x:v>1491</x:v>
      </x:c>
      <x:c r="D111" s="423" t="s">
        <x:v>1703</x:v>
      </x:c>
      <x:c r="E111" s="423" t="s">
        <x:v>1353</x:v>
      </x:c>
      <x:c r="F111" s="532">
        <x:v>156579</x:v>
      </x:c>
      <x:c r="G111" s="533">
        <x:f t="shared" si="20"/>
        <x:v>54802.649999999994</x:v>
      </x:c>
      <x:c r="H111" s="532">
        <x:v>14092.109999999999</x:v>
      </x:c>
      <x:c r="I111" s="533">
        <x:f t="shared" si="21"/>
        <x:v>-4932.2384999999995</x:v>
      </x:c>
      <x:c r="J111" s="533">
        <x:f t="shared" si="22"/>
        <x:v>63962.521499999995</x:v>
      </x:c>
      <x:c r="K111" s="534"/>
      <x:c r="L111" s="532">
        <x:f t="shared" si="23"/>
        <x:v>156579</x:v>
      </x:c>
      <x:c r="M111" s="533">
        <x:f t="shared" si="24"/>
        <x:v>32881.589999999997</x:v>
      </x:c>
      <x:c r="N111" s="532">
        <x:v>14092.109999999999</x:v>
      </x:c>
      <x:c r="O111" s="533">
        <x:f t="shared" si="25"/>
        <x:v>-2959.3430999999996</x:v>
      </x:c>
      <x:c r="P111" s="533">
        <x:f t="shared" si="26"/>
        <x:v>44014.356899999999</x:v>
      </x:c>
      <x:c r="Q111" s="533"/>
      <x:c r="R111" s="533">
        <x:f t="shared" si="27"/>
        <x:v>19948.164599999996</x:v>
      </x:c>
      <x:c r="S111" s="534"/>
      <x:c r="T111" s="532">
        <x:v>0</x:v>
      </x:c>
      <x:c r="U111" s="534"/>
      <x:c r="V111" s="532">
        <x:v>0</x:v>
      </x:c>
      <x:c r="W111" s="534"/>
      <x:c r="X111" s="533">
        <x:f t="shared" si="28"/>
        <x:v>19948.164599999996</x:v>
      </x:c>
      <x:c r="Y111" s="530"/>
      <x:c r="Z111" s="431" t="s">
        <x:v>1366</x:v>
      </x:c>
      <x:c r="AA111" s="531"/>
      <x:c r="AB111" s="431" t="s">
        <x:v>23</x:v>
      </x:c>
      <x:c r="AC111" s="531"/>
      <x:c r="AD111" s="1443">
        <x:v>0</x:v>
      </x:c>
      <x:c r="AE111" s="531"/>
      <x:c r="AF111" s="529">
        <x:f t="shared" si="29"/>
        <x:v>0</x:v>
      </x:c>
      <x:c r="AG111" s="257"/>
      <x:c r="AH111" s="306">
        <x:v>283</x:v>
      </x:c>
      <x:c r="AI111" s="306"/>
    </x:row>
    <x:row r="112" spans="2:35">
      <x:c r="B112" s="306">
        <x:v>96</x:v>
      </x:c>
      <x:c r="C112" s="423" t="s">
        <x:v>1492</x:v>
      </x:c>
      <x:c r="D112" s="423" t="s">
        <x:v>1703</x:v>
      </x:c>
      <x:c r="E112" s="423" t="s">
        <x:v>1353</x:v>
      </x:c>
      <x:c r="F112" s="532">
        <x:v>-483907.73</x:v>
      </x:c>
      <x:c r="G112" s="533">
        <x:f t="shared" si="20"/>
        <x:v>-169367.70549999998</x:v>
      </x:c>
      <x:c r="H112" s="532">
        <x:v>-43551.695699999997</x:v>
      </x:c>
      <x:c r="I112" s="533">
        <x:f t="shared" si="21"/>
        <x:v>15243.093494999997</x:v>
      </x:c>
      <x:c r="J112" s="533">
        <x:f t="shared" si="22"/>
        <x:v>-197676.30770499996</x:v>
      </x:c>
      <x:c r="K112" s="534"/>
      <x:c r="L112" s="532">
        <x:f t="shared" si="23"/>
        <x:v>-483907.73</x:v>
      </x:c>
      <x:c r="M112" s="533">
        <x:f t="shared" si="24"/>
        <x:v>-101620.62329999999</x:v>
      </x:c>
      <x:c r="N112" s="532">
        <x:v>-43551.695699999997</x:v>
      </x:c>
      <x:c r="O112" s="533">
        <x:f t="shared" si="25"/>
        <x:v>9145.856096999998</x:v>
      </x:c>
      <x:c r="P112" s="533">
        <x:f t="shared" si="26"/>
        <x:v>-136026.46290299998</x:v>
      </x:c>
      <x:c r="Q112" s="533"/>
      <x:c r="R112" s="533">
        <x:f t="shared" si="27"/>
        <x:v>-61649.844801999978</x:v>
      </x:c>
      <x:c r="S112" s="534"/>
      <x:c r="T112" s="532">
        <x:v>0</x:v>
      </x:c>
      <x:c r="U112" s="534"/>
      <x:c r="V112" s="532">
        <x:v>0</x:v>
      </x:c>
      <x:c r="W112" s="534"/>
      <x:c r="X112" s="533">
        <x:f t="shared" si="28"/>
        <x:v>-61649.844801999978</x:v>
      </x:c>
      <x:c r="Y112" s="530"/>
      <x:c r="Z112" s="431" t="s">
        <x:v>1366</x:v>
      </x:c>
      <x:c r="AA112" s="531"/>
      <x:c r="AB112" s="431" t="s">
        <x:v>23</x:v>
      </x:c>
      <x:c r="AC112" s="531"/>
      <x:c r="AD112" s="1443">
        <x:v>0</x:v>
      </x:c>
      <x:c r="AE112" s="531"/>
      <x:c r="AF112" s="529">
        <x:f t="shared" si="29"/>
        <x:v>0</x:v>
      </x:c>
      <x:c r="AG112" s="257"/>
      <x:c r="AH112" s="306">
        <x:v>283</x:v>
      </x:c>
      <x:c r="AI112" s="306"/>
    </x:row>
    <x:row r="113" spans="2:35">
      <x:c r="B113" s="306">
        <x:v>97</x:v>
      </x:c>
      <x:c r="C113" s="423" t="s">
        <x:v>1493</x:v>
      </x:c>
      <x:c r="D113" s="423" t="s">
        <x:v>1704</x:v>
      </x:c>
      <x:c r="E113" s="423" t="s">
        <x:v>1353</x:v>
      </x:c>
      <x:c r="F113" s="532">
        <x:v>-634877.64</x:v>
      </x:c>
      <x:c r="G113" s="533">
        <x:f t="shared" si="20"/>
        <x:v>-222207.174</x:v>
      </x:c>
      <x:c r="H113" s="532">
        <x:v>-57138.9876</x:v>
      </x:c>
      <x:c r="I113" s="533">
        <x:f t="shared" si="21"/>
        <x:v>19998.645659999998</x:v>
      </x:c>
      <x:c r="J113" s="533">
        <x:f t="shared" si="22"/>
        <x:v>-259347.51593999998</x:v>
      </x:c>
      <x:c r="K113" s="534"/>
      <x:c r="L113" s="532">
        <x:f t="shared" si="23"/>
        <x:v>-634877.64</x:v>
      </x:c>
      <x:c r="M113" s="533">
        <x:f t="shared" si="24"/>
        <x:v>-133324.30439999999</x:v>
      </x:c>
      <x:c r="N113" s="532">
        <x:v>-57138.9876</x:v>
      </x:c>
      <x:c r="O113" s="533">
        <x:f t="shared" si="25"/>
        <x:v>11999.187395999999</x:v>
      </x:c>
      <x:c r="P113" s="533">
        <x:f t="shared" si="26"/>
        <x:v>-178464.10460399999</x:v>
      </x:c>
      <x:c r="Q113" s="533"/>
      <x:c r="R113" s="533">
        <x:f t="shared" si="27"/>
        <x:v>-80883.41133599999</x:v>
      </x:c>
      <x:c r="S113" s="534"/>
      <x:c r="T113" s="532">
        <x:v>0</x:v>
      </x:c>
      <x:c r="U113" s="534"/>
      <x:c r="V113" s="532">
        <x:v>0</x:v>
      </x:c>
      <x:c r="W113" s="534"/>
      <x:c r="X113" s="533">
        <x:f t="shared" si="28"/>
        <x:v>-80883.41133599999</x:v>
      </x:c>
      <x:c r="Y113" s="530"/>
      <x:c r="Z113" s="431" t="s">
        <x:v>1366</x:v>
      </x:c>
      <x:c r="AA113" s="531"/>
      <x:c r="AB113" s="431" t="s">
        <x:v>23</x:v>
      </x:c>
      <x:c r="AC113" s="531"/>
      <x:c r="AD113" s="1443">
        <x:v>0</x:v>
      </x:c>
      <x:c r="AE113" s="531"/>
      <x:c r="AF113" s="529">
        <x:f t="shared" si="29"/>
        <x:v>0</x:v>
      </x:c>
      <x:c r="AG113" s="257"/>
      <x:c r="AH113" s="306">
        <x:v>283</x:v>
      </x:c>
      <x:c r="AI113" s="306"/>
    </x:row>
    <x:row r="114" spans="2:35">
      <x:c r="B114" s="306">
        <x:v>98</x:v>
      </x:c>
      <x:c r="C114" s="423" t="s">
        <x:v>1494</x:v>
      </x:c>
      <x:c r="D114" s="423" t="s">
        <x:v>1686</x:v>
      </x:c>
      <x:c r="E114" s="423" t="s">
        <x:v>1353</x:v>
      </x:c>
      <x:c r="F114" s="532">
        <x:v>-5905594.9199999999</x:v>
      </x:c>
      <x:c r="G114" s="533">
        <x:f t="shared" si="20"/>
        <x:v>-2066958.2219999998</x:v>
      </x:c>
      <x:c r="H114" s="532">
        <x:v>-531503.54279999994</x:v>
      </x:c>
      <x:c r="I114" s="533">
        <x:f t="shared" si="21"/>
        <x:v>186026.23997999995</x:v>
      </x:c>
      <x:c r="J114" s="533">
        <x:f t="shared" si="22"/>
        <x:v>-2412435.5248199999</x:v>
      </x:c>
      <x:c r="K114" s="534"/>
      <x:c r="L114" s="532">
        <x:f t="shared" si="23"/>
        <x:v>-5905594.9199999999</x:v>
      </x:c>
      <x:c r="M114" s="533">
        <x:f t="shared" si="24"/>
        <x:v>-1240174.9331999999</x:v>
      </x:c>
      <x:c r="N114" s="532">
        <x:v>-531503.54279999994</x:v>
      </x:c>
      <x:c r="O114" s="533">
        <x:f t="shared" si="25"/>
        <x:v>111615.74398799999</x:v>
      </x:c>
      <x:c r="P114" s="533">
        <x:f t="shared" si="26"/>
        <x:v>-1660062.7320119997</x:v>
      </x:c>
      <x:c r="Q114" s="533"/>
      <x:c r="R114" s="533">
        <x:f t="shared" si="27"/>
        <x:v>-752372.79280800023</x:v>
      </x:c>
      <x:c r="S114" s="534"/>
      <x:c r="T114" s="532">
        <x:v>0</x:v>
      </x:c>
      <x:c r="U114" s="534"/>
      <x:c r="V114" s="532">
        <x:v>0</x:v>
      </x:c>
      <x:c r="W114" s="534"/>
      <x:c r="X114" s="533">
        <x:f t="shared" si="28"/>
        <x:v>-752372.79280800023</x:v>
      </x:c>
      <x:c r="Y114" s="530"/>
      <x:c r="Z114" s="431" t="s">
        <x:v>1366</x:v>
      </x:c>
      <x:c r="AA114" s="531"/>
      <x:c r="AB114" s="431" t="s">
        <x:v>23</x:v>
      </x:c>
      <x:c r="AC114" s="531"/>
      <x:c r="AD114" s="1443">
        <x:v>0</x:v>
      </x:c>
      <x:c r="AE114" s="531"/>
      <x:c r="AF114" s="529">
        <x:f t="shared" si="29"/>
        <x:v>0</x:v>
      </x:c>
      <x:c r="AG114" s="257"/>
      <x:c r="AH114" s="306">
        <x:v>283</x:v>
      </x:c>
      <x:c r="AI114" s="306"/>
    </x:row>
    <x:row r="115" spans="2:35">
      <x:c r="B115" s="306">
        <x:v>99</x:v>
      </x:c>
      <x:c r="C115" s="423" t="s">
        <x:v>1495</x:v>
      </x:c>
      <x:c r="D115" s="423" t="s">
        <x:v>1686</x:v>
      </x:c>
      <x:c r="E115" s="423" t="s">
        <x:v>1353</x:v>
      </x:c>
      <x:c r="F115" s="532">
        <x:v>-649767.01</x:v>
      </x:c>
      <x:c r="G115" s="533">
        <x:f t="shared" si="20"/>
        <x:v>-227418.4535</x:v>
      </x:c>
      <x:c r="H115" s="532">
        <x:v>-58479.030899999998</x:v>
      </x:c>
      <x:c r="I115" s="533">
        <x:f t="shared" si="21"/>
        <x:v>20467.660814999999</x:v>
      </x:c>
      <x:c r="J115" s="533">
        <x:f t="shared" si="22"/>
        <x:v>-265429.82358500001</x:v>
      </x:c>
      <x:c r="K115" s="534"/>
      <x:c r="L115" s="532">
        <x:f t="shared" si="23"/>
        <x:v>-649767.01</x:v>
      </x:c>
      <x:c r="M115" s="533">
        <x:f t="shared" si="24"/>
        <x:v>-136451.07209999999</x:v>
      </x:c>
      <x:c r="N115" s="532">
        <x:v>-58479.030899999998</x:v>
      </x:c>
      <x:c r="O115" s="533">
        <x:f t="shared" si="25"/>
        <x:v>12280.596489</x:v>
      </x:c>
      <x:c r="P115" s="533">
        <x:f t="shared" si="26"/>
        <x:v>-182649.50651100001</x:v>
      </x:c>
      <x:c r="Q115" s="533"/>
      <x:c r="R115" s="533">
        <x:f t="shared" si="27"/>
        <x:v>-82780.317073999991</x:v>
      </x:c>
      <x:c r="S115" s="534"/>
      <x:c r="T115" s="532">
        <x:v>0</x:v>
      </x:c>
      <x:c r="U115" s="534"/>
      <x:c r="V115" s="532">
        <x:v>0</x:v>
      </x:c>
      <x:c r="W115" s="534"/>
      <x:c r="X115" s="533">
        <x:f t="shared" si="28"/>
        <x:v>-82780.317073999991</x:v>
      </x:c>
      <x:c r="Y115" s="530"/>
      <x:c r="Z115" s="431" t="s">
        <x:v>1366</x:v>
      </x:c>
      <x:c r="AA115" s="531"/>
      <x:c r="AB115" s="431" t="s">
        <x:v>23</x:v>
      </x:c>
      <x:c r="AC115" s="531"/>
      <x:c r="AD115" s="1443">
        <x:v>0</x:v>
      </x:c>
      <x:c r="AE115" s="531"/>
      <x:c r="AF115" s="529">
        <x:f t="shared" si="29"/>
        <x:v>0</x:v>
      </x:c>
      <x:c r="AG115" s="257"/>
      <x:c r="AH115" s="306">
        <x:v>283</x:v>
      </x:c>
      <x:c r="AI115" s="306"/>
    </x:row>
    <x:row r="116" spans="2:35">
      <x:c r="B116" s="306">
        <x:v>100</x:v>
      </x:c>
      <x:c r="C116" s="423" t="s">
        <x:v>1496</x:v>
      </x:c>
      <x:c r="D116" s="423" t="s">
        <x:v>1686</x:v>
      </x:c>
      <x:c r="E116" s="423" t="s">
        <x:v>1353</x:v>
      </x:c>
      <x:c r="F116" s="532">
        <x:v>-16325388.67</x:v>
      </x:c>
      <x:c r="G116" s="533">
        <x:f t="shared" si="20"/>
        <x:v>-5713886.0345000001</x:v>
      </x:c>
      <x:c r="H116" s="532">
        <x:v>-1469284.9802999999</x:v>
      </x:c>
      <x:c r="I116" s="533">
        <x:f t="shared" si="21"/>
        <x:v>514249.74310499994</x:v>
      </x:c>
      <x:c r="J116" s="533">
        <x:f t="shared" si="22"/>
        <x:v>-6668921.2716950001</x:v>
      </x:c>
      <x:c r="K116" s="534"/>
      <x:c r="L116" s="532">
        <x:f t="shared" si="23"/>
        <x:v>-16325388.67</x:v>
      </x:c>
      <x:c r="M116" s="533">
        <x:f t="shared" si="24"/>
        <x:v>-3428331.6206999999</x:v>
      </x:c>
      <x:c r="N116" s="532">
        <x:v>-1469284.9802999999</x:v>
      </x:c>
      <x:c r="O116" s="533">
        <x:f t="shared" si="25"/>
        <x:v>308549.84586299997</x:v>
      </x:c>
      <x:c r="P116" s="533">
        <x:f t="shared" si="26"/>
        <x:v>-4589066.7551370002</x:v>
      </x:c>
      <x:c r="Q116" s="533"/>
      <x:c r="R116" s="533">
        <x:f t="shared" si="27"/>
        <x:v>-2079854.5165579999</x:v>
      </x:c>
      <x:c r="S116" s="534"/>
      <x:c r="T116" s="532">
        <x:v>0</x:v>
      </x:c>
      <x:c r="U116" s="534"/>
      <x:c r="V116" s="532">
        <x:v>0</x:v>
      </x:c>
      <x:c r="W116" s="534"/>
      <x:c r="X116" s="533">
        <x:f t="shared" si="28"/>
        <x:v>-2079854.5165579999</x:v>
      </x:c>
      <x:c r="Y116" s="530"/>
      <x:c r="Z116" s="431" t="s">
        <x:v>1366</x:v>
      </x:c>
      <x:c r="AA116" s="531"/>
      <x:c r="AB116" s="431" t="s">
        <x:v>23</x:v>
      </x:c>
      <x:c r="AC116" s="531"/>
      <x:c r="AD116" s="1443">
        <x:v>0</x:v>
      </x:c>
      <x:c r="AE116" s="531"/>
      <x:c r="AF116" s="529">
        <x:f t="shared" si="29"/>
        <x:v>0</x:v>
      </x:c>
      <x:c r="AG116" s="257"/>
      <x:c r="AH116" s="306">
        <x:v>283</x:v>
      </x:c>
      <x:c r="AI116" s="306"/>
    </x:row>
    <x:row r="117" spans="2:35">
      <x:c r="B117" s="306">
        <x:v>101</x:v>
      </x:c>
      <x:c r="C117" s="423" t="s">
        <x:v>1497</x:v>
      </x:c>
      <x:c r="D117" s="423" t="s">
        <x:v>1686</x:v>
      </x:c>
      <x:c r="E117" s="423" t="s">
        <x:v>1353</x:v>
      </x:c>
      <x:c r="F117" s="532">
        <x:v>-9967332.7200000007</x:v>
      </x:c>
      <x:c r="G117" s="533">
        <x:f t="shared" si="20"/>
        <x:v>-3488566.452</x:v>
      </x:c>
      <x:c r="H117" s="532">
        <x:v>-897059.94480000006</x:v>
      </x:c>
      <x:c r="I117" s="533">
        <x:f t="shared" si="21"/>
        <x:v>313970.98067999998</x:v>
      </x:c>
      <x:c r="J117" s="533">
        <x:f t="shared" si="22"/>
        <x:v>-4071655.4161200002</x:v>
      </x:c>
      <x:c r="K117" s="534"/>
      <x:c r="L117" s="532">
        <x:f t="shared" si="23"/>
        <x:v>-9967332.7200000007</x:v>
      </x:c>
      <x:c r="M117" s="533">
        <x:f t="shared" si="24"/>
        <x:v>-2093139.8712000002</x:v>
      </x:c>
      <x:c r="N117" s="532">
        <x:v>-897059.94480000006</x:v>
      </x:c>
      <x:c r="O117" s="533">
        <x:f t="shared" si="25"/>
        <x:v>188382.58840800001</x:v>
      </x:c>
      <x:c r="P117" s="533">
        <x:f t="shared" si="26"/>
        <x:v>-2801817.2275920003</x:v>
      </x:c>
      <x:c r="Q117" s="533"/>
      <x:c r="R117" s="533">
        <x:f t="shared" si="27"/>
        <x:v>-1269838.1885279999</x:v>
      </x:c>
      <x:c r="S117" s="534"/>
      <x:c r="T117" s="532">
        <x:v>0</x:v>
      </x:c>
      <x:c r="U117" s="534"/>
      <x:c r="V117" s="532">
        <x:v>0</x:v>
      </x:c>
      <x:c r="W117" s="534"/>
      <x:c r="X117" s="533">
        <x:f t="shared" si="28"/>
        <x:v>-1269838.1885279999</x:v>
      </x:c>
      <x:c r="Y117" s="530"/>
      <x:c r="Z117" s="431" t="s">
        <x:v>1366</x:v>
      </x:c>
      <x:c r="AA117" s="531"/>
      <x:c r="AB117" s="431" t="s">
        <x:v>23</x:v>
      </x:c>
      <x:c r="AC117" s="531"/>
      <x:c r="AD117" s="1443">
        <x:v>0</x:v>
      </x:c>
      <x:c r="AE117" s="531"/>
      <x:c r="AF117" s="529">
        <x:f t="shared" si="29"/>
        <x:v>0</x:v>
      </x:c>
      <x:c r="AG117" s="257"/>
      <x:c r="AH117" s="306">
        <x:v>283</x:v>
      </x:c>
      <x:c r="AI117" s="306"/>
    </x:row>
    <x:row r="118" spans="2:35">
      <x:c r="B118" s="306">
        <x:v>102</x:v>
      </x:c>
      <x:c r="C118" s="423" t="s">
        <x:v>1498</x:v>
      </x:c>
      <x:c r="D118" s="423" t="s">
        <x:v>1686</x:v>
      </x:c>
      <x:c r="E118" s="423" t="s">
        <x:v>1353</x:v>
      </x:c>
      <x:c r="F118" s="532">
        <x:v>-34756750</x:v>
      </x:c>
      <x:c r="G118" s="533">
        <x:f t="shared" si="20"/>
        <x:v>-12164862.5</x:v>
      </x:c>
      <x:c r="H118" s="532">
        <x:v>-3128107.5</x:v>
      </x:c>
      <x:c r="I118" s="533">
        <x:f t="shared" si="21"/>
        <x:v>1094837.625</x:v>
      </x:c>
      <x:c r="J118" s="533">
        <x:f t="shared" si="22"/>
        <x:v>-14198132.375</x:v>
      </x:c>
      <x:c r="K118" s="534"/>
      <x:c r="L118" s="532">
        <x:f t="shared" si="23"/>
        <x:v>-34756750</x:v>
      </x:c>
      <x:c r="M118" s="533">
        <x:f t="shared" si="24"/>
        <x:v>-7298917.5</x:v>
      </x:c>
      <x:c r="N118" s="532">
        <x:v>-3128107.5</x:v>
      </x:c>
      <x:c r="O118" s="533">
        <x:f t="shared" si="25"/>
        <x:v>656902.57499999995</x:v>
      </x:c>
      <x:c r="P118" s="533">
        <x:f t="shared" si="26"/>
        <x:v>-9770122.4250000007</x:v>
      </x:c>
      <x:c r="Q118" s="533"/>
      <x:c r="R118" s="533">
        <x:f t="shared" si="27"/>
        <x:v>-4428009.9499999993</x:v>
      </x:c>
      <x:c r="S118" s="534"/>
      <x:c r="T118" s="532">
        <x:v>0</x:v>
      </x:c>
      <x:c r="U118" s="534"/>
      <x:c r="V118" s="532">
        <x:v>0</x:v>
      </x:c>
      <x:c r="W118" s="534"/>
      <x:c r="X118" s="533">
        <x:f t="shared" si="28"/>
        <x:v>-4428009.9499999993</x:v>
      </x:c>
      <x:c r="Y118" s="530"/>
      <x:c r="Z118" s="431" t="s">
        <x:v>1366</x:v>
      </x:c>
      <x:c r="AA118" s="531"/>
      <x:c r="AB118" s="431" t="s">
        <x:v>23</x:v>
      </x:c>
      <x:c r="AC118" s="531"/>
      <x:c r="AD118" s="1443">
        <x:v>0</x:v>
      </x:c>
      <x:c r="AE118" s="531"/>
      <x:c r="AF118" s="529">
        <x:f t="shared" si="29"/>
        <x:v>0</x:v>
      </x:c>
      <x:c r="AG118" s="257"/>
      <x:c r="AH118" s="306">
        <x:v>283</x:v>
      </x:c>
      <x:c r="AI118" s="306"/>
    </x:row>
    <x:row r="119" spans="2:35">
      <x:c r="B119" s="306">
        <x:v>103</x:v>
      </x:c>
      <x:c r="C119" s="423" t="s">
        <x:v>1499</x:v>
      </x:c>
      <x:c r="D119" s="423" t="s">
        <x:v>1686</x:v>
      </x:c>
      <x:c r="E119" s="423" t="s">
        <x:v>1353</x:v>
      </x:c>
      <x:c r="F119" s="532">
        <x:v>-965000</x:v>
      </x:c>
      <x:c r="G119" s="533">
        <x:f t="shared" si="20"/>
        <x:v>-337750</x:v>
      </x:c>
      <x:c r="H119" s="532">
        <x:v>-86850</x:v>
      </x:c>
      <x:c r="I119" s="533">
        <x:f t="shared" si="21"/>
        <x:v>30397.499999999996</x:v>
      </x:c>
      <x:c r="J119" s="533">
        <x:f t="shared" si="22"/>
        <x:v>-394202.5</x:v>
      </x:c>
      <x:c r="K119" s="534"/>
      <x:c r="L119" s="532">
        <x:f t="shared" si="23"/>
        <x:v>-965000</x:v>
      </x:c>
      <x:c r="M119" s="533">
        <x:f t="shared" si="24"/>
        <x:v>-202650</x:v>
      </x:c>
      <x:c r="N119" s="532">
        <x:v>-86850</x:v>
      </x:c>
      <x:c r="O119" s="533">
        <x:f t="shared" si="25"/>
        <x:v>18238.5</x:v>
      </x:c>
      <x:c r="P119" s="533">
        <x:f t="shared" si="26"/>
        <x:v>-271261.5</x:v>
      </x:c>
      <x:c r="Q119" s="533"/>
      <x:c r="R119" s="533">
        <x:f t="shared" si="27"/>
        <x:v>-122941</x:v>
      </x:c>
      <x:c r="S119" s="534"/>
      <x:c r="T119" s="532">
        <x:v>0</x:v>
      </x:c>
      <x:c r="U119" s="534"/>
      <x:c r="V119" s="532">
        <x:v>0</x:v>
      </x:c>
      <x:c r="W119" s="534"/>
      <x:c r="X119" s="533">
        <x:f t="shared" si="28"/>
        <x:v>-122941</x:v>
      </x:c>
      <x:c r="Y119" s="530"/>
      <x:c r="Z119" s="431" t="s">
        <x:v>1366</x:v>
      </x:c>
      <x:c r="AA119" s="531"/>
      <x:c r="AB119" s="431" t="s">
        <x:v>23</x:v>
      </x:c>
      <x:c r="AC119" s="531"/>
      <x:c r="AD119" s="1443">
        <x:v>0</x:v>
      </x:c>
      <x:c r="AE119" s="531"/>
      <x:c r="AF119" s="529">
        <x:f t="shared" si="29"/>
        <x:v>0</x:v>
      </x:c>
      <x:c r="AG119" s="257"/>
      <x:c r="AH119" s="306">
        <x:v>283</x:v>
      </x:c>
      <x:c r="AI119" s="306"/>
    </x:row>
    <x:row r="120" spans="2:35">
      <x:c r="B120" s="306">
        <x:v>104</x:v>
      </x:c>
      <x:c r="C120" s="423" t="s">
        <x:v>1500</x:v>
      </x:c>
      <x:c r="D120" s="423" t="s">
        <x:v>1686</x:v>
      </x:c>
      <x:c r="E120" s="423" t="s">
        <x:v>1353</x:v>
      </x:c>
      <x:c r="F120" s="532">
        <x:v>-2026809.5</x:v>
      </x:c>
      <x:c r="G120" s="533">
        <x:f t="shared" si="20"/>
        <x:v>-709383.32499999995</x:v>
      </x:c>
      <x:c r="H120" s="532">
        <x:v>-182412.85499999998</x:v>
      </x:c>
      <x:c r="I120" s="533">
        <x:f t="shared" si="21"/>
        <x:v>63844.499249999986</x:v>
      </x:c>
      <x:c r="J120" s="533">
        <x:f t="shared" si="22"/>
        <x:v>-827951.68074999994</x:v>
      </x:c>
      <x:c r="K120" s="534"/>
      <x:c r="L120" s="532">
        <x:f t="shared" si="23"/>
        <x:v>-2026809.5</x:v>
      </x:c>
      <x:c r="M120" s="533">
        <x:f t="shared" si="24"/>
        <x:v>-425629.995</x:v>
      </x:c>
      <x:c r="N120" s="532">
        <x:v>-182412.85499999998</x:v>
      </x:c>
      <x:c r="O120" s="533">
        <x:f t="shared" si="25"/>
        <x:v>38306.699549999998</x:v>
      </x:c>
      <x:c r="P120" s="533">
        <x:f t="shared" si="26"/>
        <x:v>-569736.15044999996</x:v>
      </x:c>
      <x:c r="Q120" s="533"/>
      <x:c r="R120" s="533">
        <x:f t="shared" si="27"/>
        <x:v>-258215.53029999998</x:v>
      </x:c>
      <x:c r="S120" s="534"/>
      <x:c r="T120" s="532">
        <x:v>0</x:v>
      </x:c>
      <x:c r="U120" s="534"/>
      <x:c r="V120" s="532">
        <x:v>0</x:v>
      </x:c>
      <x:c r="W120" s="534"/>
      <x:c r="X120" s="533">
        <x:f t="shared" si="28"/>
        <x:v>-258215.53029999998</x:v>
      </x:c>
      <x:c r="Y120" s="530"/>
      <x:c r="Z120" s="431" t="s">
        <x:v>1366</x:v>
      </x:c>
      <x:c r="AA120" s="531"/>
      <x:c r="AB120" s="431" t="s">
        <x:v>23</x:v>
      </x:c>
      <x:c r="AC120" s="531"/>
      <x:c r="AD120" s="1443">
        <x:v>0</x:v>
      </x:c>
      <x:c r="AE120" s="531"/>
      <x:c r="AF120" s="529">
        <x:f t="shared" si="29"/>
        <x:v>0</x:v>
      </x:c>
      <x:c r="AG120" s="257"/>
      <x:c r="AH120" s="306">
        <x:v>283</x:v>
      </x:c>
      <x:c r="AI120" s="306"/>
    </x:row>
    <x:row r="121" spans="2:35">
      <x:c r="B121" s="306">
        <x:v>105</x:v>
      </x:c>
      <x:c r="C121" s="535" t="s">
        <x:v>1381</x:v>
      </x:c>
      <x:c r="D121" s="431"/>
      <x:c r="E121" s="431"/>
      <x:c r="F121" s="536">
        <x:f>SUM(F89:F120)</x:f>
        <x:v>-226408561.24999994</x:v>
      </x:c>
      <x:c r="G121" s="536">
        <x:f t="shared" ref="G121:J121" si="30">SUM(G89:G120)</x:f>
        <x:v>-79242996.43750003</x:v>
      </x:c>
      <x:c r="H121" s="536">
        <x:f t="shared" si="30"/>
        <x:v>-20376770.512500003</x:v>
      </x:c>
      <x:c r="I121" s="536">
        <x:f t="shared" si="30"/>
        <x:v>7131869.6793750003</x:v>
      </x:c>
      <x:c r="J121" s="536">
        <x:f t="shared" si="30"/>
        <x:v>-92487897.27062501</x:v>
      </x:c>
      <x:c r="K121" s="537"/>
      <x:c r="L121" s="536">
        <x:f t="shared" ref="L121:P121" si="31">SUM(L89:L120)</x:f>
        <x:v>-226408561.24999994</x:v>
      </x:c>
      <x:c r="M121" s="536">
        <x:f t="shared" si="31"/>
        <x:v>-47545797.862500012</x:v>
      </x:c>
      <x:c r="N121" s="536">
        <x:f t="shared" si="31"/>
        <x:v>-20376770.512500003</x:v>
      </x:c>
      <x:c r="O121" s="536">
        <x:f t="shared" si="31"/>
        <x:v>4279121.8076250004</x:v>
      </x:c>
      <x:c r="P121" s="536">
        <x:f t="shared" si="31"/>
        <x:v>-63643446.567374997</x:v>
      </x:c>
      <x:c r="R121" s="536">
        <x:f>SUM(R89:R120)</x:f>
        <x:v>-28844450.703249998</x:v>
      </x:c>
      <x:c r="S121" s="537"/>
      <x:c r="T121" s="536">
        <x:f>SUM(T89:T120)</x:f>
        <x:v>21881.330925999999</x:v>
      </x:c>
      <x:c r="U121" s="537"/>
      <x:c r="V121" s="536">
        <x:f>SUM(V89:V120)</x:f>
        <x:v>0</x:v>
      </x:c>
      <x:c r="W121" s="537"/>
      <x:c r="X121" s="536">
        <x:f>SUM(X89:X120)</x:f>
        <x:v>-28866332.034175999</x:v>
      </x:c>
      <x:c r="Y121" s="537"/>
      <x:c r="Z121" s="431"/>
      <x:c r="AA121" s="538"/>
      <x:c r="AB121" s="431"/>
      <x:c r="AC121" s="538"/>
      <x:c r="AD121" s="538"/>
      <x:c r="AE121" s="538"/>
      <x:c r="AF121" s="536">
        <x:f>SUM(AF89:AF120)</x:f>
        <x:v>-5013301.6464545364</x:v>
      </x:c>
      <x:c r="AG121" s="538"/>
      <x:c r="AH121" s="306"/>
      <x:c r="AI121" s="306"/>
    </x:row>
    <x:row r="122" spans="2:35">
      <x:c r="B122" s="306"/>
      <x:c r="D122" s="453"/>
      <x:c r="F122" s="540"/>
      <x:c r="G122" s="540"/>
      <x:c r="H122" s="540"/>
      <x:c r="I122" s="540"/>
      <x:c r="J122" s="540"/>
      <x:c r="K122" s="538"/>
      <x:c r="P122" s="540"/>
      <x:c r="R122" s="540"/>
      <x:c r="S122" s="538"/>
      <x:c r="T122" s="540"/>
      <x:c r="U122" s="538"/>
      <x:c r="V122" s="540"/>
      <x:c r="W122" s="538"/>
      <x:c r="X122" s="540"/>
      <x:c r="Y122" s="538"/>
      <x:c r="AA122" s="538"/>
      <x:c r="AC122" s="538"/>
      <x:c r="AD122" s="538"/>
      <x:c r="AE122" s="538"/>
      <x:c r="AF122" s="540"/>
      <x:c r="AG122" s="538"/>
      <x:c r="AH122" s="454"/>
      <x:c r="AI122" s="454"/>
    </x:row>
    <x:row r="123" spans="2:35" ht="13.5" thickBot="1">
      <x:c r="B123" s="306">
        <x:v>106</x:v>
      </x:c>
      <x:c r="C123" s="535" t="s">
        <x:v>1382</x:v>
      </x:c>
      <x:c r="D123" s="453"/>
      <x:c r="E123" s="455"/>
      <x:c r="F123" s="541">
        <x:f>F71+F86+F121</x:f>
        <x:v>-2471043864.7441034</x:v>
      </x:c>
      <x:c r="G123" s="541">
        <x:f>G71+G86+G121</x:f>
        <x:v>-864865352.66043615</x:v>
      </x:c>
      <x:c r="H123" s="541">
        <x:f>H71+H86+H121</x:f>
        <x:v>-126990125.02997825</x:v>
      </x:c>
      <x:c r="I123" s="541">
        <x:f>I71+I86+I121</x:f>
        <x:v>44446543.760492377</x:v>
      </x:c>
      <x:c r="J123" s="541">
        <x:f>J71+J86+J121</x:f>
        <x:v>-947408933.92992198</x:v>
      </x:c>
      <x:c r="K123" s="538"/>
      <x:c r="L123" s="541">
        <x:f>L71+L86+L121</x:f>
        <x:v>-2012270018.9893248</x:v>
      </x:c>
      <x:c r="M123" s="541">
        <x:f>M71+M86+M121</x:f>
        <x:v>-422576703.9877581</x:v>
      </x:c>
      <x:c r="N123" s="541">
        <x:f>N71+N86+N121</x:f>
        <x:v>-85700478.912048176</x:v>
      </x:c>
      <x:c r="O123" s="541">
        <x:f>O71+O86+O121</x:f>
        <x:v>17997100.571530115</x:v>
      </x:c>
      <x:c r="P123" s="541">
        <x:f>P71+P86+P121</x:f>
        <x:v>-490280082.32827622</x:v>
      </x:c>
      <x:c r="R123" s="541">
        <x:f>R71+R86+R121</x:f>
        <x:v>-457128851.60164565</x:v>
      </x:c>
      <x:c r="S123" s="538"/>
      <x:c r="T123" s="541">
        <x:f>T71+T86+T121</x:f>
        <x:v>1540024.2883760002</x:v>
      </x:c>
      <x:c r="U123" s="538"/>
      <x:c r="V123" s="541">
        <x:f>V71+V86+V121</x:f>
        <x:v>-145116634.56749693</x:v>
      </x:c>
      <x:c r="W123" s="538"/>
      <x:c r="X123" s="541">
        <x:f>X71+X86+X121</x:f>
        <x:v>-313552241.32252473</x:v>
      </x:c>
      <x:c r="Y123" s="538"/>
      <x:c r="Z123" s="455"/>
      <x:c r="AA123" s="538"/>
      <x:c r="AB123" s="455"/>
      <x:c r="AC123" s="538"/>
      <x:c r="AD123" s="538"/>
      <x:c r="AE123" s="538"/>
      <x:c r="AF123" s="541">
        <x:f>AF71+AF86+AF121</x:f>
        <x:v>-108127730.50144687</x:v>
      </x:c>
      <x:c r="AG123" s="538"/>
      <x:c r="AH123" s="454"/>
      <x:c r="AI123" s="454"/>
    </x:row>
    <x:row r="124" spans="2:35" ht="15.75" customHeight="1" thickTop="1">
      <x:c r="F124" s="540"/>
      <x:c r="G124" s="540"/>
      <x:c r="H124" s="540"/>
      <x:c r="I124" s="540"/>
    </x:row>
    <x:row r="125" spans="2:35">
      <x:c r="F125" s="540"/>
      <x:c r="G125" s="540"/>
      <x:c r="H125" s="540"/>
      <x:c r="I125" s="540"/>
      <x:c r="V125" s="456" t="s">
        <x:v>1294</x:v>
      </x:c>
      <x:c r="X125" s="421">
        <x:f>SUMIF($E:$E,$V$125,X:X)</x:f>
        <x:v>-143678171.31729746</x:v>
      </x:c>
      <x:c r="AF125" s="421">
        <x:f>SUMIF($E:$E,$V$125,AF:AF)</x:f>
        <x:v>-47844831.048660055</x:v>
      </x:c>
    </x:row>
    <x:row r="126" spans="2:35" ht="15.75" customHeight="1">
      <x:c r="B126" s="455"/>
      <x:c r="V126" s="457"/>
      <x:c r="X126" s="520"/>
      <x:c r="AF126" s="520"/>
    </x:row>
    <x:row r="127" spans="2:35">
      <x:c r="V127" s="456" t="s">
        <x:v>1292</x:v>
      </x:c>
      <x:c r="X127" s="520">
        <x:f>SUMIF($E:$E,$V$127,X:X)</x:f>
        <x:v>-146521319.9572295</x:v>
      </x:c>
      <x:c r="AF127" s="520">
        <x:f>SUMIF($E:$E,$V$127,AF:AF)</x:f>
        <x:v>-54437931.937298149</x:v>
      </x:c>
    </x:row>
    <x:row r="128" spans="2:35" ht="15.75" customHeight="1">
      <x:c r="V128" s="456" t="s">
        <x:v>1353</x:v>
      </x:c>
      <x:c r="X128" s="520">
        <x:f>SUMIF($E:$E,$V$128,X:X)</x:f>
        <x:v>-23352750.047997907</x:v>
      </x:c>
      <x:c r="AF128" s="520">
        <x:f>SUMIF($E:$E,$V$128,AF:AF)</x:f>
        <x:v>-5844967.5154886637</x:v>
      </x:c>
    </x:row>
    <x:row r="129" spans="1:35" ht="5.0999999999999996" customHeight="1">
      <x:c r="V129" s="257"/>
      <x:c r="X129" s="520"/>
      <x:c r="AF129" s="520"/>
    </x:row>
    <x:row r="130" spans="1:35" ht="15.75" customHeight="1">
      <x:c r="V130" s="458" t="s">
        <x:v>1383</x:v>
      </x:c>
      <x:c r="X130" s="542">
        <x:f>SUM(X127:X129)</x:f>
        <x:v>-169874070.00522739</x:v>
      </x:c>
      <x:c r="AF130" s="542">
        <x:f>SUM(AF127:AF129)</x:f>
        <x:v>-60282899.452786811</x:v>
      </x:c>
    </x:row>
    <x:row r="131" spans="1:35">
      <x:c r="V131" s="457"/>
      <x:c r="X131" s="520"/>
      <x:c r="AF131" s="520"/>
    </x:row>
    <x:row r="132" spans="1:35" ht="15.75" customHeight="1" thickBot="1">
      <x:c r="B132" s="459"/>
      <x:c r="V132" s="458" t="s">
        <x:v>1384</x:v>
      </x:c>
      <x:c r="X132" s="543">
        <x:f>X125+X130</x:f>
        <x:v>-313552241.32252485</x:v>
      </x:c>
      <x:c r="AF132" s="543">
        <x:f>AF125+AF130</x:f>
        <x:v>-108127730.50144687</x:v>
      </x:c>
    </x:row>
    <x:row r="133" spans="1:35" ht="15.75" customHeight="1" thickTop="1">
      <x:c r="B133" s="459"/>
      <x:c r="V133" s="458"/>
      <x:c r="X133" s="544"/>
      <x:c r="AF133" s="544"/>
    </x:row>
    <x:row r="134" spans="1:35" ht="15.75" customHeight="1">
      <x:c r="A134" s="336"/>
      <x:c r="B134" s="244" t="s">
        <x:v>1311</x:v>
      </x:c>
      <x:c r="C134" s="336"/>
      <x:c r="D134" s="336"/>
      <x:c r="E134" s="336"/>
      <x:c r="F134" s="336"/>
      <x:c r="G134" s="336"/>
      <x:c r="H134" s="336"/>
      <x:c r="I134" s="336"/>
      <x:c r="J134" s="336"/>
      <x:c r="K134" s="336"/>
      <x:c r="L134" s="336"/>
      <x:c r="M134" s="336"/>
      <x:c r="N134" s="336"/>
      <x:c r="O134" s="336"/>
      <x:c r="P134" s="336"/>
      <x:c r="Q134" s="336"/>
      <x:c r="R134" s="336"/>
      <x:c r="S134" s="336"/>
      <x:c r="T134" s="336"/>
      <x:c r="U134" s="336"/>
      <x:c r="V134" s="336"/>
      <x:c r="W134" s="336"/>
      <x:c r="X134" s="336"/>
      <x:c r="Y134" s="336"/>
      <x:c r="Z134" s="336"/>
      <x:c r="AA134" s="336"/>
      <x:c r="AB134" s="336"/>
      <x:c r="AC134" s="336"/>
      <x:c r="AD134" s="336"/>
      <x:c r="AE134" s="336"/>
      <x:c r="AF134" s="336"/>
      <x:c r="AG134" s="336"/>
      <x:c r="AH134" s="336"/>
      <x:c r="AI134" s="336"/>
    </x:row>
    <x:row r="135" spans="1:35">
      <x:c r="B135" s="460"/>
      <x:c r="C135" s="460"/>
      <x:c r="D135" s="460"/>
      <x:c r="Z135" s="446"/>
      <x:c r="AB135" s="446"/>
      <x:c r="AH135" s="446"/>
      <x:c r="AI135" s="446"/>
    </x:row>
    <x:row r="136" spans="1:35" ht="18" customHeight="1">
      <x:c r="B136" s="1856" t="s">
        <x:v>1385</x:v>
      </x:c>
      <x:c r="C136" s="1856"/>
      <x:c r="D136" s="1856"/>
      <x:c r="V136" s="461"/>
      <x:c r="X136" s="462"/>
      <x:c r="AF136" s="462"/>
      <x:c r="AH136" s="446"/>
      <x:c r="AI136" s="448"/>
    </x:row>
    <x:row r="137" spans="1:35" ht="18" customHeight="1">
      <x:c r="B137" s="1856"/>
      <x:c r="C137" s="1856"/>
      <x:c r="D137" s="1856"/>
      <x:c r="V137" s="461"/>
      <x:c r="X137" s="462"/>
      <x:c r="AF137" s="462"/>
      <x:c r="AH137" s="446"/>
      <x:c r="AI137" s="448"/>
    </x:row>
    <x:row r="138" spans="1:35" ht="18" customHeight="1">
      <x:c r="B138" s="1856"/>
      <x:c r="C138" s="1856"/>
      <x:c r="D138" s="1856"/>
      <x:c r="V138" s="461"/>
      <x:c r="X138" s="462"/>
      <x:c r="AF138" s="462"/>
      <x:c r="AH138" s="446"/>
      <x:c r="AI138" s="448"/>
    </x:row>
    <x:row r="139" spans="1:35" ht="18" customHeight="1">
      <x:c r="B139" s="1856"/>
      <x:c r="C139" s="1856"/>
      <x:c r="D139" s="1856"/>
      <x:c r="V139" s="461"/>
      <x:c r="X139" s="462"/>
      <x:c r="AF139" s="462"/>
      <x:c r="AH139" s="446"/>
      <x:c r="AI139" s="448"/>
    </x:row>
    <x:row r="140" spans="1:35" ht="18" customHeight="1">
      <x:c r="B140" s="1856"/>
      <x:c r="C140" s="1856"/>
      <x:c r="D140" s="1856"/>
      <x:c r="V140" s="461"/>
      <x:c r="X140" s="462"/>
      <x:c r="AF140" s="462"/>
      <x:c r="AH140" s="446"/>
      <x:c r="AI140" s="448"/>
    </x:row>
    <x:row r="141" spans="1:35" ht="18" customHeight="1">
      <x:c r="B141" s="1856"/>
      <x:c r="C141" s="1856"/>
      <x:c r="D141" s="1856"/>
      <x:c r="V141" s="461"/>
      <x:c r="X141" s="462"/>
      <x:c r="AF141" s="462"/>
      <x:c r="AH141" s="446"/>
      <x:c r="AI141" s="448"/>
    </x:row>
    <x:row r="142" spans="1:35" ht="18" customHeight="1">
      <x:c r="B142" s="1856"/>
      <x:c r="C142" s="1856"/>
      <x:c r="D142" s="1856"/>
      <x:c r="V142" s="461"/>
      <x:c r="X142" s="462"/>
      <x:c r="AF142" s="462"/>
      <x:c r="AH142" s="446"/>
      <x:c r="AI142" s="448"/>
    </x:row>
    <x:row r="143" spans="1:35" ht="18" customHeight="1">
      <x:c r="B143" s="1856"/>
      <x:c r="C143" s="1856"/>
      <x:c r="D143" s="1856"/>
      <x:c r="V143" s="461"/>
      <x:c r="X143" s="462"/>
      <x:c r="AF143" s="462"/>
      <x:c r="AH143" s="446"/>
      <x:c r="AI143" s="448"/>
    </x:row>
    <x:row r="144" spans="1:35" ht="18" customHeight="1">
      <x:c r="B144" s="1856"/>
      <x:c r="C144" s="1856"/>
      <x:c r="D144" s="1856"/>
      <x:c r="V144" s="461"/>
      <x:c r="X144" s="462"/>
      <x:c r="AF144" s="462"/>
      <x:c r="AH144" s="446"/>
      <x:c r="AI144" s="448"/>
    </x:row>
    <x:row r="145" spans="1:35" ht="18" customHeight="1">
      <x:c r="B145" s="1856"/>
      <x:c r="C145" s="1856"/>
      <x:c r="D145" s="1856"/>
      <x:c r="V145" s="461"/>
      <x:c r="X145" s="462"/>
      <x:c r="AF145" s="462"/>
      <x:c r="AH145" s="446"/>
      <x:c r="AI145" s="448"/>
    </x:row>
    <x:row r="146" spans="1:35" ht="12.75" customHeight="1">
      <x:c r="B146" s="1840" t="s">
        <x:v>1386</x:v>
      </x:c>
      <x:c r="C146" s="1840"/>
      <x:c r="D146" s="1840"/>
      <x:c r="E146" s="463"/>
      <x:c r="F146" s="463"/>
      <x:c r="G146" s="463"/>
      <x:c r="H146" s="463"/>
      <x:c r="I146" s="463"/>
      <x:c r="J146" s="463"/>
      <x:c r="K146" s="463"/>
      <x:c r="L146" s="463"/>
      <x:c r="M146" s="463"/>
      <x:c r="N146" s="463"/>
      <x:c r="O146" s="463"/>
      <x:c r="Z146" s="446"/>
      <x:c r="AB146" s="446"/>
      <x:c r="AH146" s="446"/>
      <x:c r="AI146" s="446"/>
    </x:row>
    <x:row r="147" spans="1:35">
      <x:c r="B147" s="1840"/>
      <x:c r="C147" s="1840"/>
      <x:c r="D147" s="1840"/>
      <x:c r="E147" s="463"/>
      <x:c r="F147" s="463"/>
      <x:c r="G147" s="463"/>
      <x:c r="H147" s="463"/>
      <x:c r="I147" s="463"/>
      <x:c r="J147" s="463"/>
      <x:c r="K147" s="463"/>
      <x:c r="L147" s="463"/>
      <x:c r="M147" s="463"/>
      <x:c r="N147" s="463"/>
      <x:c r="O147" s="463"/>
    </x:row>
    <x:row r="148" spans="1:35">
      <x:c r="B148" s="1840"/>
      <x:c r="C148" s="1840"/>
      <x:c r="D148" s="1840"/>
      <x:c r="E148" s="463"/>
      <x:c r="F148" s="463"/>
      <x:c r="G148" s="463"/>
      <x:c r="H148" s="463"/>
      <x:c r="I148" s="463"/>
      <x:c r="J148" s="463"/>
      <x:c r="K148" s="463"/>
      <x:c r="L148" s="463"/>
      <x:c r="M148" s="463"/>
      <x:c r="N148" s="463"/>
      <x:c r="O148" s="463"/>
    </x:row>
    <x:row r="149" spans="1:35" ht="12.75" customHeight="1">
      <x:c r="B149" s="1840" t="s">
        <x:v>1387</x:v>
      </x:c>
      <x:c r="C149" s="1840"/>
      <x:c r="D149" s="1840"/>
      <x:c r="E149" s="463"/>
      <x:c r="F149" s="463"/>
      <x:c r="G149" s="463"/>
      <x:c r="H149" s="463"/>
      <x:c r="I149" s="463"/>
      <x:c r="J149" s="463"/>
      <x:c r="K149" s="463"/>
      <x:c r="L149" s="463"/>
      <x:c r="M149" s="463"/>
      <x:c r="N149" s="463"/>
      <x:c r="O149" s="463"/>
    </x:row>
    <x:row r="150" spans="1:35">
      <x:c r="B150" s="460"/>
      <x:c r="C150" s="460"/>
      <x:c r="D150" s="460"/>
    </x:row>
    <x:row r="151" spans="1:35" ht="15.75" customHeight="1">
      <x:c r="A151" s="336"/>
      <x:c r="B151" s="549" t="s">
        <x:v>874</x:v>
      </x:c>
      <x:c r="C151" s="336"/>
      <x:c r="D151" s="336"/>
      <x:c r="E151" s="336"/>
      <x:c r="F151" s="336"/>
      <x:c r="G151" s="336"/>
      <x:c r="H151" s="336"/>
      <x:c r="I151" s="336"/>
      <x:c r="J151" s="336"/>
      <x:c r="K151" s="336"/>
      <x:c r="L151" s="336"/>
      <x:c r="M151" s="336"/>
      <x:c r="N151" s="336"/>
      <x:c r="O151" s="336"/>
      <x:c r="P151" s="336"/>
      <x:c r="Q151" s="336"/>
      <x:c r="R151" s="336"/>
      <x:c r="S151" s="336"/>
      <x:c r="T151" s="336"/>
      <x:c r="U151" s="336"/>
      <x:c r="V151" s="336"/>
      <x:c r="W151" s="336"/>
      <x:c r="X151" s="336"/>
      <x:c r="Y151" s="336"/>
      <x:c r="Z151" s="336"/>
      <x:c r="AA151" s="336"/>
      <x:c r="AB151" s="336"/>
      <x:c r="AC151" s="336"/>
      <x:c r="AD151" s="336"/>
      <x:c r="AE151" s="336"/>
      <x:c r="AF151" s="336"/>
      <x:c r="AG151" s="336"/>
      <x:c r="AH151" s="336"/>
      <x:c r="AI151" s="336"/>
    </x:row>
    <x:row r="152" spans="1:35">
      <x:c r="B152" s="460"/>
      <x:c r="C152" s="460"/>
      <x:c r="D152" s="460"/>
    </x:row>
    <x:row r="153" spans="1:35" ht="15.75" customHeight="1">
      <x:c r="B153" s="464" t="s">
        <x:v>9</x:v>
      </x:c>
      <x:c r="C153" s="1855" t="s">
        <x:v>1388</x:v>
      </x:c>
      <x:c r="D153" s="1855"/>
      <x:c r="X153" s="465"/>
    </x:row>
    <x:row r="154" spans="1:35" ht="15.75" customHeight="1">
      <x:c r="B154" s="464"/>
      <x:c r="C154" s="1855"/>
      <x:c r="D154" s="1855"/>
      <x:c r="X154" s="465"/>
    </x:row>
    <x:row r="155" spans="1:35" ht="19.5" customHeight="1">
      <x:c r="B155" s="464"/>
      <x:c r="C155" s="1855"/>
      <x:c r="D155" s="1855"/>
      <x:c r="X155" s="465"/>
    </x:row>
    <x:row r="156" spans="1:35" ht="15.75" customHeight="1">
      <x:c r="B156" s="466" t="s">
        <x:v>10</x:v>
      </x:c>
      <x:c r="C156" s="1856" t="s">
        <x:v>1389</x:v>
      </x:c>
      <x:c r="D156" s="1856"/>
    </x:row>
    <x:row r="157" spans="1:35">
      <x:c r="C157" s="1856"/>
      <x:c r="D157" s="1856"/>
    </x:row>
    <x:row r="158" spans="1:35" ht="15.75" customHeight="1">
      <x:c r="C158" s="448" t="s">
        <x:v>86</x:v>
      </x:c>
    </x:row>
    <x:row r="160" spans="1:35" ht="15.75" customHeight="1">
      <x:c r="A160" s="545" t="s">
        <x:v>464</x:v>
      </x:c>
      <x:c r="B160" s="545"/>
      <x:c r="C160" s="546"/>
      <x:c r="D160" s="547"/>
      <x:c r="E160" s="547"/>
      <x:c r="F160" s="548"/>
      <x:c r="G160" s="547"/>
      <x:c r="H160" s="547"/>
      <x:c r="I160" s="547"/>
      <x:c r="J160" s="547"/>
      <x:c r="K160" s="547"/>
      <x:c r="L160" s="547"/>
      <x:c r="M160" s="547"/>
      <x:c r="N160" s="547"/>
      <x:c r="O160" s="547"/>
      <x:c r="P160" s="547"/>
      <x:c r="Q160" s="547"/>
      <x:c r="R160" s="547"/>
      <x:c r="S160" s="547"/>
      <x:c r="T160" s="547"/>
      <x:c r="U160" s="547"/>
      <x:c r="V160" s="547"/>
      <x:c r="W160" s="547"/>
      <x:c r="X160" s="547"/>
      <x:c r="Y160" s="547"/>
      <x:c r="Z160" s="547"/>
      <x:c r="AA160" s="547"/>
      <x:c r="AB160" s="547"/>
      <x:c r="AC160" s="547"/>
      <x:c r="AD160" s="547"/>
      <x:c r="AE160" s="547"/>
      <x:c r="AF160" s="547"/>
      <x:c r="AG160" s="547"/>
      <x:c r="AH160" s="547"/>
      <x:c r="AI160" s="547"/>
    </x:row>
    <x:row r="162" spans="6:162" ht="15.75" customHeight="1"/>
    <x:row r="164" spans="6:162" ht="15.75" customHeight="1"/>
    <x:row r="166" spans="6:162" ht="15.75" customHeight="1"/>
    <x:row r="168" spans="6:162" s="448" customFormat="1" ht="15.75" customHeight="1">
      <x:c r="F168" s="446"/>
      <x:c r="G168" s="446"/>
      <x:c r="H168" s="446"/>
      <x:c r="I168" s="446"/>
      <x:c r="J168" s="446"/>
      <x:c r="K168" s="446"/>
      <x:c r="L168" s="446"/>
      <x:c r="M168" s="446"/>
      <x:c r="N168" s="446"/>
      <x:c r="O168" s="446"/>
      <x:c r="P168" s="446"/>
      <x:c r="Q168" s="446"/>
      <x:c r="R168" s="446"/>
      <x:c r="S168" s="446"/>
      <x:c r="T168" s="446"/>
      <x:c r="U168" s="446"/>
      <x:c r="V168" s="446"/>
      <x:c r="W168" s="446"/>
      <x:c r="X168" s="446"/>
      <x:c r="Y168" s="446"/>
      <x:c r="AA168" s="446"/>
      <x:c r="AC168" s="446"/>
      <x:c r="AD168" s="446"/>
      <x:c r="AE168" s="446"/>
      <x:c r="AF168" s="446"/>
      <x:c r="AG168" s="446"/>
      <x:c r="AH168" s="447"/>
      <x:c r="AI168" s="447"/>
      <x:c r="AJ168" s="446"/>
      <x:c r="AK168" s="446"/>
      <x:c r="AL168" s="446"/>
      <x:c r="AM168" s="446"/>
      <x:c r="AN168" s="446"/>
      <x:c r="AO168" s="446"/>
      <x:c r="AP168" s="446"/>
      <x:c r="AQ168" s="446"/>
      <x:c r="AR168" s="446"/>
      <x:c r="AS168" s="446"/>
      <x:c r="AT168" s="446"/>
      <x:c r="AU168" s="446"/>
      <x:c r="AV168" s="446"/>
      <x:c r="AW168" s="446"/>
      <x:c r="AX168" s="446"/>
      <x:c r="AY168" s="446"/>
      <x:c r="AZ168" s="446"/>
      <x:c r="BA168" s="446"/>
      <x:c r="BB168" s="446"/>
      <x:c r="BC168" s="446"/>
      <x:c r="BD168" s="446"/>
      <x:c r="BE168" s="446"/>
      <x:c r="BF168" s="446"/>
      <x:c r="BG168" s="446"/>
      <x:c r="BH168" s="446"/>
      <x:c r="BI168" s="446"/>
      <x:c r="BJ168" s="446"/>
      <x:c r="BK168" s="446"/>
      <x:c r="BL168" s="446"/>
      <x:c r="BM168" s="446"/>
      <x:c r="BN168" s="446"/>
      <x:c r="BO168" s="446"/>
      <x:c r="BP168" s="446"/>
      <x:c r="BQ168" s="446"/>
      <x:c r="BR168" s="446"/>
      <x:c r="BS168" s="446"/>
      <x:c r="BT168" s="446"/>
      <x:c r="BU168" s="446"/>
      <x:c r="BV168" s="446"/>
      <x:c r="BW168" s="446"/>
      <x:c r="BX168" s="446"/>
      <x:c r="BY168" s="446"/>
      <x:c r="BZ168" s="446"/>
      <x:c r="CA168" s="446"/>
      <x:c r="CB168" s="446"/>
      <x:c r="CC168" s="446"/>
      <x:c r="CD168" s="446"/>
      <x:c r="CE168" s="446"/>
      <x:c r="CF168" s="446"/>
      <x:c r="CG168" s="446"/>
      <x:c r="CH168" s="446"/>
      <x:c r="CI168" s="446"/>
      <x:c r="CJ168" s="446"/>
      <x:c r="CK168" s="446"/>
      <x:c r="CL168" s="446"/>
      <x:c r="CM168" s="446"/>
      <x:c r="CN168" s="446"/>
      <x:c r="CO168" s="446"/>
      <x:c r="CP168" s="446"/>
      <x:c r="CQ168" s="446"/>
      <x:c r="CR168" s="446"/>
      <x:c r="CS168" s="446"/>
      <x:c r="CT168" s="446"/>
      <x:c r="CU168" s="446"/>
      <x:c r="CV168" s="446"/>
      <x:c r="CW168" s="446"/>
      <x:c r="CX168" s="446"/>
      <x:c r="CY168" s="446"/>
      <x:c r="CZ168" s="446"/>
      <x:c r="DA168" s="446"/>
      <x:c r="DB168" s="446"/>
      <x:c r="DC168" s="446"/>
      <x:c r="DD168" s="446"/>
      <x:c r="DE168" s="446"/>
      <x:c r="DF168" s="446"/>
      <x:c r="DG168" s="446"/>
      <x:c r="DH168" s="446"/>
      <x:c r="DI168" s="446"/>
      <x:c r="DJ168" s="446"/>
      <x:c r="DK168" s="446"/>
      <x:c r="DL168" s="446"/>
      <x:c r="DM168" s="446"/>
      <x:c r="DN168" s="446"/>
      <x:c r="DO168" s="446"/>
      <x:c r="DP168" s="446"/>
      <x:c r="DQ168" s="446"/>
      <x:c r="DR168" s="446"/>
      <x:c r="DS168" s="446"/>
      <x:c r="DT168" s="446"/>
      <x:c r="DU168" s="446"/>
      <x:c r="DV168" s="446"/>
      <x:c r="DW168" s="446"/>
      <x:c r="DX168" s="446"/>
      <x:c r="DY168" s="446"/>
      <x:c r="DZ168" s="446"/>
      <x:c r="EA168" s="446"/>
      <x:c r="EB168" s="446"/>
      <x:c r="EC168" s="446"/>
      <x:c r="ED168" s="446"/>
      <x:c r="EE168" s="446"/>
      <x:c r="EF168" s="446"/>
      <x:c r="EG168" s="446"/>
      <x:c r="EH168" s="446"/>
      <x:c r="EI168" s="446"/>
      <x:c r="EJ168" s="446"/>
      <x:c r="EK168" s="446"/>
      <x:c r="EL168" s="446"/>
      <x:c r="EM168" s="446"/>
      <x:c r="EN168" s="446"/>
      <x:c r="EO168" s="446"/>
      <x:c r="EP168" s="446"/>
      <x:c r="EQ168" s="446"/>
      <x:c r="ER168" s="446"/>
      <x:c r="ES168" s="446"/>
      <x:c r="ET168" s="446"/>
      <x:c r="EU168" s="446"/>
      <x:c r="EV168" s="446"/>
      <x:c r="EW168" s="446"/>
      <x:c r="EX168" s="446"/>
      <x:c r="EY168" s="446"/>
      <x:c r="EZ168" s="446"/>
      <x:c r="FA168" s="446"/>
      <x:c r="FB168" s="446"/>
      <x:c r="FC168" s="446"/>
      <x:c r="FD168" s="446"/>
      <x:c r="FE168" s="446"/>
      <x:c r="FF168" s="446"/>
    </x:row>
    <x:row r="170" spans="6:162" s="448" customFormat="1" ht="15.75" customHeight="1">
      <x:c r="F170" s="446"/>
      <x:c r="G170" s="446"/>
      <x:c r="H170" s="446"/>
      <x:c r="I170" s="446"/>
      <x:c r="J170" s="446"/>
      <x:c r="K170" s="446"/>
      <x:c r="L170" s="446"/>
      <x:c r="M170" s="446"/>
      <x:c r="N170" s="446"/>
      <x:c r="O170" s="446"/>
      <x:c r="P170" s="446"/>
      <x:c r="Q170" s="446"/>
      <x:c r="R170" s="446"/>
      <x:c r="S170" s="446"/>
      <x:c r="T170" s="446"/>
      <x:c r="U170" s="446"/>
      <x:c r="V170" s="446"/>
      <x:c r="W170" s="446"/>
      <x:c r="X170" s="446"/>
      <x:c r="Y170" s="446"/>
      <x:c r="AA170" s="446"/>
      <x:c r="AC170" s="446"/>
      <x:c r="AD170" s="446"/>
      <x:c r="AE170" s="446"/>
      <x:c r="AF170" s="446"/>
      <x:c r="AG170" s="446"/>
      <x:c r="AH170" s="447"/>
      <x:c r="AI170" s="447"/>
      <x:c r="AJ170" s="446"/>
      <x:c r="AK170" s="446"/>
      <x:c r="AL170" s="446"/>
      <x:c r="AM170" s="446"/>
      <x:c r="AN170" s="446"/>
      <x:c r="AO170" s="446"/>
      <x:c r="AP170" s="446"/>
      <x:c r="AQ170" s="446"/>
      <x:c r="AR170" s="446"/>
      <x:c r="AS170" s="446"/>
      <x:c r="AT170" s="446"/>
      <x:c r="AU170" s="446"/>
      <x:c r="AV170" s="446"/>
      <x:c r="AW170" s="446"/>
      <x:c r="AX170" s="446"/>
      <x:c r="AY170" s="446"/>
      <x:c r="AZ170" s="446"/>
      <x:c r="BA170" s="446"/>
      <x:c r="BB170" s="446"/>
      <x:c r="BC170" s="446"/>
      <x:c r="BD170" s="446"/>
      <x:c r="BE170" s="446"/>
      <x:c r="BF170" s="446"/>
      <x:c r="BG170" s="446"/>
      <x:c r="BH170" s="446"/>
      <x:c r="BI170" s="446"/>
      <x:c r="BJ170" s="446"/>
      <x:c r="BK170" s="446"/>
      <x:c r="BL170" s="446"/>
      <x:c r="BM170" s="446"/>
      <x:c r="BN170" s="446"/>
      <x:c r="BO170" s="446"/>
      <x:c r="BP170" s="446"/>
      <x:c r="BQ170" s="446"/>
      <x:c r="BR170" s="446"/>
      <x:c r="BS170" s="446"/>
      <x:c r="BT170" s="446"/>
      <x:c r="BU170" s="446"/>
      <x:c r="BV170" s="446"/>
      <x:c r="BW170" s="446"/>
      <x:c r="BX170" s="446"/>
      <x:c r="BY170" s="446"/>
      <x:c r="BZ170" s="446"/>
      <x:c r="CA170" s="446"/>
      <x:c r="CB170" s="446"/>
      <x:c r="CC170" s="446"/>
      <x:c r="CD170" s="446"/>
      <x:c r="CE170" s="446"/>
      <x:c r="CF170" s="446"/>
      <x:c r="CG170" s="446"/>
      <x:c r="CH170" s="446"/>
      <x:c r="CI170" s="446"/>
      <x:c r="CJ170" s="446"/>
      <x:c r="CK170" s="446"/>
      <x:c r="CL170" s="446"/>
      <x:c r="CM170" s="446"/>
      <x:c r="CN170" s="446"/>
      <x:c r="CO170" s="446"/>
      <x:c r="CP170" s="446"/>
      <x:c r="CQ170" s="446"/>
      <x:c r="CR170" s="446"/>
      <x:c r="CS170" s="446"/>
      <x:c r="CT170" s="446"/>
      <x:c r="CU170" s="446"/>
      <x:c r="CV170" s="446"/>
      <x:c r="CW170" s="446"/>
      <x:c r="CX170" s="446"/>
      <x:c r="CY170" s="446"/>
      <x:c r="CZ170" s="446"/>
      <x:c r="DA170" s="446"/>
      <x:c r="DB170" s="446"/>
      <x:c r="DC170" s="446"/>
      <x:c r="DD170" s="446"/>
      <x:c r="DE170" s="446"/>
      <x:c r="DF170" s="446"/>
      <x:c r="DG170" s="446"/>
      <x:c r="DH170" s="446"/>
      <x:c r="DI170" s="446"/>
      <x:c r="DJ170" s="446"/>
      <x:c r="DK170" s="446"/>
      <x:c r="DL170" s="446"/>
      <x:c r="DM170" s="446"/>
      <x:c r="DN170" s="446"/>
      <x:c r="DO170" s="446"/>
      <x:c r="DP170" s="446"/>
      <x:c r="DQ170" s="446"/>
      <x:c r="DR170" s="446"/>
      <x:c r="DS170" s="446"/>
      <x:c r="DT170" s="446"/>
      <x:c r="DU170" s="446"/>
      <x:c r="DV170" s="446"/>
      <x:c r="DW170" s="446"/>
      <x:c r="DX170" s="446"/>
      <x:c r="DY170" s="446"/>
      <x:c r="DZ170" s="446"/>
      <x:c r="EA170" s="446"/>
      <x:c r="EB170" s="446"/>
      <x:c r="EC170" s="446"/>
      <x:c r="ED170" s="446"/>
      <x:c r="EE170" s="446"/>
      <x:c r="EF170" s="446"/>
      <x:c r="EG170" s="446"/>
      <x:c r="EH170" s="446"/>
      <x:c r="EI170" s="446"/>
      <x:c r="EJ170" s="446"/>
      <x:c r="EK170" s="446"/>
      <x:c r="EL170" s="446"/>
      <x:c r="EM170" s="446"/>
      <x:c r="EN170" s="446"/>
      <x:c r="EO170" s="446"/>
      <x:c r="EP170" s="446"/>
      <x:c r="EQ170" s="446"/>
      <x:c r="ER170" s="446"/>
      <x:c r="ES170" s="446"/>
      <x:c r="ET170" s="446"/>
      <x:c r="EU170" s="446"/>
      <x:c r="EV170" s="446"/>
      <x:c r="EW170" s="446"/>
      <x:c r="EX170" s="446"/>
      <x:c r="EY170" s="446"/>
      <x:c r="EZ170" s="446"/>
      <x:c r="FA170" s="446"/>
      <x:c r="FB170" s="446"/>
      <x:c r="FC170" s="446"/>
      <x:c r="FD170" s="446"/>
      <x:c r="FE170" s="446"/>
      <x:c r="FF170" s="446"/>
    </x:row>
    <x:row r="172" spans="6:162" s="448" customFormat="1" ht="15.75" customHeight="1">
      <x:c r="F172" s="446"/>
      <x:c r="G172" s="446"/>
      <x:c r="H172" s="446"/>
      <x:c r="I172" s="446"/>
      <x:c r="J172" s="446"/>
      <x:c r="K172" s="446"/>
      <x:c r="L172" s="446"/>
      <x:c r="M172" s="446"/>
      <x:c r="N172" s="446"/>
      <x:c r="O172" s="446"/>
      <x:c r="P172" s="446"/>
      <x:c r="Q172" s="446"/>
      <x:c r="R172" s="446"/>
      <x:c r="S172" s="446"/>
      <x:c r="T172" s="446"/>
      <x:c r="U172" s="446"/>
      <x:c r="V172" s="446"/>
      <x:c r="W172" s="446"/>
      <x:c r="X172" s="446"/>
      <x:c r="Y172" s="446"/>
      <x:c r="AA172" s="446"/>
      <x:c r="AC172" s="446"/>
      <x:c r="AD172" s="446"/>
      <x:c r="AE172" s="446"/>
      <x:c r="AF172" s="446"/>
      <x:c r="AG172" s="446"/>
      <x:c r="AH172" s="447"/>
      <x:c r="AI172" s="447"/>
      <x:c r="AJ172" s="446"/>
      <x:c r="AK172" s="446"/>
      <x:c r="AL172" s="446"/>
      <x:c r="AM172" s="446"/>
      <x:c r="AN172" s="446"/>
      <x:c r="AO172" s="446"/>
      <x:c r="AP172" s="446"/>
      <x:c r="AQ172" s="446"/>
      <x:c r="AR172" s="446"/>
      <x:c r="AS172" s="446"/>
      <x:c r="AT172" s="446"/>
      <x:c r="AU172" s="446"/>
      <x:c r="AV172" s="446"/>
      <x:c r="AW172" s="446"/>
      <x:c r="AX172" s="446"/>
      <x:c r="AY172" s="446"/>
      <x:c r="AZ172" s="446"/>
      <x:c r="BA172" s="446"/>
      <x:c r="BB172" s="446"/>
      <x:c r="BC172" s="446"/>
      <x:c r="BD172" s="446"/>
      <x:c r="BE172" s="446"/>
      <x:c r="BF172" s="446"/>
      <x:c r="BG172" s="446"/>
      <x:c r="BH172" s="446"/>
      <x:c r="BI172" s="446"/>
      <x:c r="BJ172" s="446"/>
      <x:c r="BK172" s="446"/>
      <x:c r="BL172" s="446"/>
      <x:c r="BM172" s="446"/>
      <x:c r="BN172" s="446"/>
      <x:c r="BO172" s="446"/>
      <x:c r="BP172" s="446"/>
      <x:c r="BQ172" s="446"/>
      <x:c r="BR172" s="446"/>
      <x:c r="BS172" s="446"/>
      <x:c r="BT172" s="446"/>
      <x:c r="BU172" s="446"/>
      <x:c r="BV172" s="446"/>
      <x:c r="BW172" s="446"/>
      <x:c r="BX172" s="446"/>
      <x:c r="BY172" s="446"/>
      <x:c r="BZ172" s="446"/>
      <x:c r="CA172" s="446"/>
      <x:c r="CB172" s="446"/>
      <x:c r="CC172" s="446"/>
      <x:c r="CD172" s="446"/>
      <x:c r="CE172" s="446"/>
      <x:c r="CF172" s="446"/>
      <x:c r="CG172" s="446"/>
      <x:c r="CH172" s="446"/>
      <x:c r="CI172" s="446"/>
      <x:c r="CJ172" s="446"/>
      <x:c r="CK172" s="446"/>
      <x:c r="CL172" s="446"/>
      <x:c r="CM172" s="446"/>
      <x:c r="CN172" s="446"/>
      <x:c r="CO172" s="446"/>
      <x:c r="CP172" s="446"/>
      <x:c r="CQ172" s="446"/>
      <x:c r="CR172" s="446"/>
      <x:c r="CS172" s="446"/>
      <x:c r="CT172" s="446"/>
      <x:c r="CU172" s="446"/>
      <x:c r="CV172" s="446"/>
      <x:c r="CW172" s="446"/>
      <x:c r="CX172" s="446"/>
      <x:c r="CY172" s="446"/>
      <x:c r="CZ172" s="446"/>
      <x:c r="DA172" s="446"/>
      <x:c r="DB172" s="446"/>
      <x:c r="DC172" s="446"/>
      <x:c r="DD172" s="446"/>
      <x:c r="DE172" s="446"/>
      <x:c r="DF172" s="446"/>
      <x:c r="DG172" s="446"/>
      <x:c r="DH172" s="446"/>
      <x:c r="DI172" s="446"/>
      <x:c r="DJ172" s="446"/>
      <x:c r="DK172" s="446"/>
      <x:c r="DL172" s="446"/>
      <x:c r="DM172" s="446"/>
      <x:c r="DN172" s="446"/>
      <x:c r="DO172" s="446"/>
      <x:c r="DP172" s="446"/>
      <x:c r="DQ172" s="446"/>
      <x:c r="DR172" s="446"/>
      <x:c r="DS172" s="446"/>
      <x:c r="DT172" s="446"/>
      <x:c r="DU172" s="446"/>
      <x:c r="DV172" s="446"/>
      <x:c r="DW172" s="446"/>
      <x:c r="DX172" s="446"/>
      <x:c r="DY172" s="446"/>
      <x:c r="DZ172" s="446"/>
      <x:c r="EA172" s="446"/>
      <x:c r="EB172" s="446"/>
      <x:c r="EC172" s="446"/>
      <x:c r="ED172" s="446"/>
      <x:c r="EE172" s="446"/>
      <x:c r="EF172" s="446"/>
      <x:c r="EG172" s="446"/>
      <x:c r="EH172" s="446"/>
      <x:c r="EI172" s="446"/>
      <x:c r="EJ172" s="446"/>
      <x:c r="EK172" s="446"/>
      <x:c r="EL172" s="446"/>
      <x:c r="EM172" s="446"/>
      <x:c r="EN172" s="446"/>
      <x:c r="EO172" s="446"/>
      <x:c r="EP172" s="446"/>
      <x:c r="EQ172" s="446"/>
      <x:c r="ER172" s="446"/>
      <x:c r="ES172" s="446"/>
      <x:c r="ET172" s="446"/>
      <x:c r="EU172" s="446"/>
      <x:c r="EV172" s="446"/>
      <x:c r="EW172" s="446"/>
      <x:c r="EX172" s="446"/>
      <x:c r="EY172" s="446"/>
      <x:c r="EZ172" s="446"/>
      <x:c r="FA172" s="446"/>
      <x:c r="FB172" s="446"/>
      <x:c r="FC172" s="446"/>
      <x:c r="FD172" s="446"/>
      <x:c r="FE172" s="446"/>
      <x:c r="FF172" s="446"/>
    </x:row>
    <x:row r="174" spans="6:162" s="448" customFormat="1" ht="15.75" customHeight="1">
      <x:c r="F174" s="446"/>
      <x:c r="G174" s="446"/>
      <x:c r="H174" s="446"/>
      <x:c r="I174" s="446"/>
      <x:c r="J174" s="446"/>
      <x:c r="K174" s="446"/>
      <x:c r="L174" s="446"/>
      <x:c r="M174" s="446"/>
      <x:c r="N174" s="446"/>
      <x:c r="O174" s="446"/>
      <x:c r="P174" s="446"/>
      <x:c r="Q174" s="446"/>
      <x:c r="R174" s="446"/>
      <x:c r="S174" s="446"/>
      <x:c r="T174" s="446"/>
      <x:c r="U174" s="446"/>
      <x:c r="V174" s="446"/>
      <x:c r="W174" s="446"/>
      <x:c r="X174" s="446"/>
      <x:c r="Y174" s="446"/>
      <x:c r="AA174" s="446"/>
      <x:c r="AC174" s="446"/>
      <x:c r="AD174" s="446"/>
      <x:c r="AE174" s="446"/>
      <x:c r="AF174" s="446"/>
      <x:c r="AG174" s="446"/>
      <x:c r="AH174" s="447"/>
      <x:c r="AI174" s="447"/>
      <x:c r="AJ174" s="446"/>
      <x:c r="AK174" s="446"/>
      <x:c r="AL174" s="446"/>
      <x:c r="AM174" s="446"/>
      <x:c r="AN174" s="446"/>
      <x:c r="AO174" s="446"/>
      <x:c r="AP174" s="446"/>
      <x:c r="AQ174" s="446"/>
      <x:c r="AR174" s="446"/>
      <x:c r="AS174" s="446"/>
      <x:c r="AT174" s="446"/>
      <x:c r="AU174" s="446"/>
      <x:c r="AV174" s="446"/>
      <x:c r="AW174" s="446"/>
      <x:c r="AX174" s="446"/>
      <x:c r="AY174" s="446"/>
      <x:c r="AZ174" s="446"/>
      <x:c r="BA174" s="446"/>
      <x:c r="BB174" s="446"/>
      <x:c r="BC174" s="446"/>
      <x:c r="BD174" s="446"/>
      <x:c r="BE174" s="446"/>
      <x:c r="BF174" s="446"/>
      <x:c r="BG174" s="446"/>
      <x:c r="BH174" s="446"/>
      <x:c r="BI174" s="446"/>
      <x:c r="BJ174" s="446"/>
      <x:c r="BK174" s="446"/>
      <x:c r="BL174" s="446"/>
      <x:c r="BM174" s="446"/>
      <x:c r="BN174" s="446"/>
      <x:c r="BO174" s="446"/>
      <x:c r="BP174" s="446"/>
      <x:c r="BQ174" s="446"/>
      <x:c r="BR174" s="446"/>
      <x:c r="BS174" s="446"/>
      <x:c r="BT174" s="446"/>
      <x:c r="BU174" s="446"/>
      <x:c r="BV174" s="446"/>
      <x:c r="BW174" s="446"/>
      <x:c r="BX174" s="446"/>
      <x:c r="BY174" s="446"/>
      <x:c r="BZ174" s="446"/>
      <x:c r="CA174" s="446"/>
      <x:c r="CB174" s="446"/>
      <x:c r="CC174" s="446"/>
      <x:c r="CD174" s="446"/>
      <x:c r="CE174" s="446"/>
      <x:c r="CF174" s="446"/>
      <x:c r="CG174" s="446"/>
      <x:c r="CH174" s="446"/>
      <x:c r="CI174" s="446"/>
      <x:c r="CJ174" s="446"/>
      <x:c r="CK174" s="446"/>
      <x:c r="CL174" s="446"/>
      <x:c r="CM174" s="446"/>
      <x:c r="CN174" s="446"/>
      <x:c r="CO174" s="446"/>
      <x:c r="CP174" s="446"/>
      <x:c r="CQ174" s="446"/>
      <x:c r="CR174" s="446"/>
      <x:c r="CS174" s="446"/>
      <x:c r="CT174" s="446"/>
      <x:c r="CU174" s="446"/>
      <x:c r="CV174" s="446"/>
      <x:c r="CW174" s="446"/>
      <x:c r="CX174" s="446"/>
      <x:c r="CY174" s="446"/>
      <x:c r="CZ174" s="446"/>
      <x:c r="DA174" s="446"/>
      <x:c r="DB174" s="446"/>
      <x:c r="DC174" s="446"/>
      <x:c r="DD174" s="446"/>
      <x:c r="DE174" s="446"/>
      <x:c r="DF174" s="446"/>
      <x:c r="DG174" s="446"/>
      <x:c r="DH174" s="446"/>
      <x:c r="DI174" s="446"/>
      <x:c r="DJ174" s="446"/>
      <x:c r="DK174" s="446"/>
      <x:c r="DL174" s="446"/>
      <x:c r="DM174" s="446"/>
      <x:c r="DN174" s="446"/>
      <x:c r="DO174" s="446"/>
      <x:c r="DP174" s="446"/>
      <x:c r="DQ174" s="446"/>
      <x:c r="DR174" s="446"/>
      <x:c r="DS174" s="446"/>
      <x:c r="DT174" s="446"/>
      <x:c r="DU174" s="446"/>
      <x:c r="DV174" s="446"/>
      <x:c r="DW174" s="446"/>
      <x:c r="DX174" s="446"/>
      <x:c r="DY174" s="446"/>
      <x:c r="DZ174" s="446"/>
      <x:c r="EA174" s="446"/>
      <x:c r="EB174" s="446"/>
      <x:c r="EC174" s="446"/>
      <x:c r="ED174" s="446"/>
      <x:c r="EE174" s="446"/>
      <x:c r="EF174" s="446"/>
      <x:c r="EG174" s="446"/>
      <x:c r="EH174" s="446"/>
      <x:c r="EI174" s="446"/>
      <x:c r="EJ174" s="446"/>
      <x:c r="EK174" s="446"/>
      <x:c r="EL174" s="446"/>
      <x:c r="EM174" s="446"/>
      <x:c r="EN174" s="446"/>
      <x:c r="EO174" s="446"/>
      <x:c r="EP174" s="446"/>
      <x:c r="EQ174" s="446"/>
      <x:c r="ER174" s="446"/>
      <x:c r="ES174" s="446"/>
      <x:c r="ET174" s="446"/>
      <x:c r="EU174" s="446"/>
      <x:c r="EV174" s="446"/>
      <x:c r="EW174" s="446"/>
      <x:c r="EX174" s="446"/>
      <x:c r="EY174" s="446"/>
      <x:c r="EZ174" s="446"/>
      <x:c r="FA174" s="446"/>
      <x:c r="FB174" s="446"/>
      <x:c r="FC174" s="446"/>
      <x:c r="FD174" s="446"/>
      <x:c r="FE174" s="446"/>
      <x:c r="FF174" s="446"/>
    </x:row>
    <x:row r="176" spans="6:162" s="448" customFormat="1" ht="15.75" customHeight="1">
      <x:c r="F176" s="446"/>
      <x:c r="G176" s="446"/>
      <x:c r="H176" s="446"/>
      <x:c r="I176" s="446"/>
      <x:c r="J176" s="446"/>
      <x:c r="K176" s="446"/>
      <x:c r="L176" s="446"/>
      <x:c r="M176" s="446"/>
      <x:c r="N176" s="446"/>
      <x:c r="O176" s="446"/>
      <x:c r="P176" s="446"/>
      <x:c r="Q176" s="446"/>
      <x:c r="R176" s="446"/>
      <x:c r="S176" s="446"/>
      <x:c r="T176" s="446"/>
      <x:c r="U176" s="446"/>
      <x:c r="V176" s="446"/>
      <x:c r="W176" s="446"/>
      <x:c r="X176" s="446"/>
      <x:c r="Y176" s="446"/>
      <x:c r="AA176" s="446"/>
      <x:c r="AC176" s="446"/>
      <x:c r="AD176" s="446"/>
      <x:c r="AE176" s="446"/>
      <x:c r="AF176" s="446"/>
      <x:c r="AG176" s="446"/>
      <x:c r="AH176" s="447"/>
      <x:c r="AI176" s="447"/>
      <x:c r="AJ176" s="446"/>
      <x:c r="AK176" s="446"/>
      <x:c r="AL176" s="446"/>
      <x:c r="AM176" s="446"/>
      <x:c r="AN176" s="446"/>
      <x:c r="AO176" s="446"/>
      <x:c r="AP176" s="446"/>
      <x:c r="AQ176" s="446"/>
      <x:c r="AR176" s="446"/>
      <x:c r="AS176" s="446"/>
      <x:c r="AT176" s="446"/>
      <x:c r="AU176" s="446"/>
      <x:c r="AV176" s="446"/>
      <x:c r="AW176" s="446"/>
      <x:c r="AX176" s="446"/>
      <x:c r="AY176" s="446"/>
      <x:c r="AZ176" s="446"/>
      <x:c r="BA176" s="446"/>
      <x:c r="BB176" s="446"/>
      <x:c r="BC176" s="446"/>
      <x:c r="BD176" s="446"/>
      <x:c r="BE176" s="446"/>
      <x:c r="BF176" s="446"/>
      <x:c r="BG176" s="446"/>
      <x:c r="BH176" s="446"/>
      <x:c r="BI176" s="446"/>
      <x:c r="BJ176" s="446"/>
      <x:c r="BK176" s="446"/>
      <x:c r="BL176" s="446"/>
      <x:c r="BM176" s="446"/>
      <x:c r="BN176" s="446"/>
      <x:c r="BO176" s="446"/>
      <x:c r="BP176" s="446"/>
      <x:c r="BQ176" s="446"/>
      <x:c r="BR176" s="446"/>
      <x:c r="BS176" s="446"/>
      <x:c r="BT176" s="446"/>
      <x:c r="BU176" s="446"/>
      <x:c r="BV176" s="446"/>
      <x:c r="BW176" s="446"/>
      <x:c r="BX176" s="446"/>
      <x:c r="BY176" s="446"/>
      <x:c r="BZ176" s="446"/>
      <x:c r="CA176" s="446"/>
      <x:c r="CB176" s="446"/>
      <x:c r="CC176" s="446"/>
      <x:c r="CD176" s="446"/>
      <x:c r="CE176" s="446"/>
      <x:c r="CF176" s="446"/>
      <x:c r="CG176" s="446"/>
      <x:c r="CH176" s="446"/>
      <x:c r="CI176" s="446"/>
      <x:c r="CJ176" s="446"/>
      <x:c r="CK176" s="446"/>
      <x:c r="CL176" s="446"/>
      <x:c r="CM176" s="446"/>
      <x:c r="CN176" s="446"/>
      <x:c r="CO176" s="446"/>
      <x:c r="CP176" s="446"/>
      <x:c r="CQ176" s="446"/>
      <x:c r="CR176" s="446"/>
      <x:c r="CS176" s="446"/>
      <x:c r="CT176" s="446"/>
      <x:c r="CU176" s="446"/>
      <x:c r="CV176" s="446"/>
      <x:c r="CW176" s="446"/>
      <x:c r="CX176" s="446"/>
      <x:c r="CY176" s="446"/>
      <x:c r="CZ176" s="446"/>
      <x:c r="DA176" s="446"/>
      <x:c r="DB176" s="446"/>
      <x:c r="DC176" s="446"/>
      <x:c r="DD176" s="446"/>
      <x:c r="DE176" s="446"/>
      <x:c r="DF176" s="446"/>
      <x:c r="DG176" s="446"/>
      <x:c r="DH176" s="446"/>
      <x:c r="DI176" s="446"/>
      <x:c r="DJ176" s="446"/>
      <x:c r="DK176" s="446"/>
      <x:c r="DL176" s="446"/>
      <x:c r="DM176" s="446"/>
      <x:c r="DN176" s="446"/>
      <x:c r="DO176" s="446"/>
      <x:c r="DP176" s="446"/>
      <x:c r="DQ176" s="446"/>
      <x:c r="DR176" s="446"/>
      <x:c r="DS176" s="446"/>
      <x:c r="DT176" s="446"/>
      <x:c r="DU176" s="446"/>
      <x:c r="DV176" s="446"/>
      <x:c r="DW176" s="446"/>
      <x:c r="DX176" s="446"/>
      <x:c r="DY176" s="446"/>
      <x:c r="DZ176" s="446"/>
      <x:c r="EA176" s="446"/>
      <x:c r="EB176" s="446"/>
      <x:c r="EC176" s="446"/>
      <x:c r="ED176" s="446"/>
      <x:c r="EE176" s="446"/>
      <x:c r="EF176" s="446"/>
      <x:c r="EG176" s="446"/>
      <x:c r="EH176" s="446"/>
      <x:c r="EI176" s="446"/>
      <x:c r="EJ176" s="446"/>
      <x:c r="EK176" s="446"/>
      <x:c r="EL176" s="446"/>
      <x:c r="EM176" s="446"/>
      <x:c r="EN176" s="446"/>
      <x:c r="EO176" s="446"/>
      <x:c r="EP176" s="446"/>
      <x:c r="EQ176" s="446"/>
      <x:c r="ER176" s="446"/>
      <x:c r="ES176" s="446"/>
      <x:c r="ET176" s="446"/>
      <x:c r="EU176" s="446"/>
      <x:c r="EV176" s="446"/>
      <x:c r="EW176" s="446"/>
      <x:c r="EX176" s="446"/>
      <x:c r="EY176" s="446"/>
      <x:c r="EZ176" s="446"/>
      <x:c r="FA176" s="446"/>
      <x:c r="FB176" s="446"/>
      <x:c r="FC176" s="446"/>
      <x:c r="FD176" s="446"/>
      <x:c r="FE176" s="446"/>
      <x:c r="FF176" s="446"/>
    </x:row>
    <x:row r="178" spans="6:162" s="448" customFormat="1" ht="15.75" customHeight="1">
      <x:c r="F178" s="446"/>
      <x:c r="G178" s="446"/>
      <x:c r="H178" s="446"/>
      <x:c r="I178" s="446"/>
      <x:c r="J178" s="446"/>
      <x:c r="K178" s="446"/>
      <x:c r="L178" s="446"/>
      <x:c r="M178" s="446"/>
      <x:c r="N178" s="446"/>
      <x:c r="O178" s="446"/>
      <x:c r="P178" s="446"/>
      <x:c r="Q178" s="446"/>
      <x:c r="R178" s="446"/>
      <x:c r="S178" s="446"/>
      <x:c r="T178" s="446"/>
      <x:c r="U178" s="446"/>
      <x:c r="V178" s="446"/>
      <x:c r="W178" s="446"/>
      <x:c r="X178" s="446"/>
      <x:c r="Y178" s="446"/>
      <x:c r="AA178" s="446"/>
      <x:c r="AC178" s="446"/>
      <x:c r="AD178" s="446"/>
      <x:c r="AE178" s="446"/>
      <x:c r="AF178" s="446"/>
      <x:c r="AG178" s="446"/>
      <x:c r="AH178" s="447"/>
      <x:c r="AI178" s="447"/>
      <x:c r="AJ178" s="446"/>
      <x:c r="AK178" s="446"/>
      <x:c r="AL178" s="446"/>
      <x:c r="AM178" s="446"/>
      <x:c r="AN178" s="446"/>
      <x:c r="AO178" s="446"/>
      <x:c r="AP178" s="446"/>
      <x:c r="AQ178" s="446"/>
      <x:c r="AR178" s="446"/>
      <x:c r="AS178" s="446"/>
      <x:c r="AT178" s="446"/>
      <x:c r="AU178" s="446"/>
      <x:c r="AV178" s="446"/>
      <x:c r="AW178" s="446"/>
      <x:c r="AX178" s="446"/>
      <x:c r="AY178" s="446"/>
      <x:c r="AZ178" s="446"/>
      <x:c r="BA178" s="446"/>
      <x:c r="BB178" s="446"/>
      <x:c r="BC178" s="446"/>
      <x:c r="BD178" s="446"/>
      <x:c r="BE178" s="446"/>
      <x:c r="BF178" s="446"/>
      <x:c r="BG178" s="446"/>
      <x:c r="BH178" s="446"/>
      <x:c r="BI178" s="446"/>
      <x:c r="BJ178" s="446"/>
      <x:c r="BK178" s="446"/>
      <x:c r="BL178" s="446"/>
      <x:c r="BM178" s="446"/>
      <x:c r="BN178" s="446"/>
      <x:c r="BO178" s="446"/>
      <x:c r="BP178" s="446"/>
      <x:c r="BQ178" s="446"/>
      <x:c r="BR178" s="446"/>
      <x:c r="BS178" s="446"/>
      <x:c r="BT178" s="446"/>
      <x:c r="BU178" s="446"/>
      <x:c r="BV178" s="446"/>
      <x:c r="BW178" s="446"/>
      <x:c r="BX178" s="446"/>
      <x:c r="BY178" s="446"/>
      <x:c r="BZ178" s="446"/>
      <x:c r="CA178" s="446"/>
      <x:c r="CB178" s="446"/>
      <x:c r="CC178" s="446"/>
      <x:c r="CD178" s="446"/>
      <x:c r="CE178" s="446"/>
      <x:c r="CF178" s="446"/>
      <x:c r="CG178" s="446"/>
      <x:c r="CH178" s="446"/>
      <x:c r="CI178" s="446"/>
      <x:c r="CJ178" s="446"/>
      <x:c r="CK178" s="446"/>
      <x:c r="CL178" s="446"/>
      <x:c r="CM178" s="446"/>
      <x:c r="CN178" s="446"/>
      <x:c r="CO178" s="446"/>
      <x:c r="CP178" s="446"/>
      <x:c r="CQ178" s="446"/>
      <x:c r="CR178" s="446"/>
      <x:c r="CS178" s="446"/>
      <x:c r="CT178" s="446"/>
      <x:c r="CU178" s="446"/>
      <x:c r="CV178" s="446"/>
      <x:c r="CW178" s="446"/>
      <x:c r="CX178" s="446"/>
      <x:c r="CY178" s="446"/>
      <x:c r="CZ178" s="446"/>
      <x:c r="DA178" s="446"/>
      <x:c r="DB178" s="446"/>
      <x:c r="DC178" s="446"/>
      <x:c r="DD178" s="446"/>
      <x:c r="DE178" s="446"/>
      <x:c r="DF178" s="446"/>
      <x:c r="DG178" s="446"/>
      <x:c r="DH178" s="446"/>
      <x:c r="DI178" s="446"/>
      <x:c r="DJ178" s="446"/>
      <x:c r="DK178" s="446"/>
      <x:c r="DL178" s="446"/>
      <x:c r="DM178" s="446"/>
      <x:c r="DN178" s="446"/>
      <x:c r="DO178" s="446"/>
      <x:c r="DP178" s="446"/>
      <x:c r="DQ178" s="446"/>
      <x:c r="DR178" s="446"/>
      <x:c r="DS178" s="446"/>
      <x:c r="DT178" s="446"/>
      <x:c r="DU178" s="446"/>
      <x:c r="DV178" s="446"/>
      <x:c r="DW178" s="446"/>
      <x:c r="DX178" s="446"/>
      <x:c r="DY178" s="446"/>
      <x:c r="DZ178" s="446"/>
      <x:c r="EA178" s="446"/>
      <x:c r="EB178" s="446"/>
      <x:c r="EC178" s="446"/>
      <x:c r="ED178" s="446"/>
      <x:c r="EE178" s="446"/>
      <x:c r="EF178" s="446"/>
      <x:c r="EG178" s="446"/>
      <x:c r="EH178" s="446"/>
      <x:c r="EI178" s="446"/>
      <x:c r="EJ178" s="446"/>
      <x:c r="EK178" s="446"/>
      <x:c r="EL178" s="446"/>
      <x:c r="EM178" s="446"/>
      <x:c r="EN178" s="446"/>
      <x:c r="EO178" s="446"/>
      <x:c r="EP178" s="446"/>
      <x:c r="EQ178" s="446"/>
      <x:c r="ER178" s="446"/>
      <x:c r="ES178" s="446"/>
      <x:c r="ET178" s="446"/>
      <x:c r="EU178" s="446"/>
      <x:c r="EV178" s="446"/>
      <x:c r="EW178" s="446"/>
      <x:c r="EX178" s="446"/>
      <x:c r="EY178" s="446"/>
      <x:c r="EZ178" s="446"/>
      <x:c r="FA178" s="446"/>
      <x:c r="FB178" s="446"/>
      <x:c r="FC178" s="446"/>
      <x:c r="FD178" s="446"/>
      <x:c r="FE178" s="446"/>
      <x:c r="FF178" s="446"/>
    </x:row>
    <x:row r="180" spans="6:162" s="448" customFormat="1" ht="15.75" customHeight="1">
      <x:c r="F180" s="446"/>
      <x:c r="G180" s="446"/>
      <x:c r="H180" s="446"/>
      <x:c r="I180" s="446"/>
      <x:c r="J180" s="446"/>
      <x:c r="K180" s="446"/>
      <x:c r="L180" s="446"/>
      <x:c r="M180" s="446"/>
      <x:c r="N180" s="446"/>
      <x:c r="O180" s="446"/>
      <x:c r="P180" s="446"/>
      <x:c r="Q180" s="446"/>
      <x:c r="R180" s="446"/>
      <x:c r="S180" s="446"/>
      <x:c r="T180" s="446"/>
      <x:c r="U180" s="446"/>
      <x:c r="V180" s="446"/>
      <x:c r="W180" s="446"/>
      <x:c r="X180" s="446"/>
      <x:c r="Y180" s="446"/>
      <x:c r="AA180" s="446"/>
      <x:c r="AC180" s="446"/>
      <x:c r="AD180" s="446"/>
      <x:c r="AE180" s="446"/>
      <x:c r="AF180" s="446"/>
      <x:c r="AG180" s="446"/>
      <x:c r="AH180" s="447"/>
      <x:c r="AI180" s="447"/>
      <x:c r="AJ180" s="446"/>
      <x:c r="AK180" s="446"/>
      <x:c r="AL180" s="446"/>
      <x:c r="AM180" s="446"/>
      <x:c r="AN180" s="446"/>
      <x:c r="AO180" s="446"/>
      <x:c r="AP180" s="446"/>
      <x:c r="AQ180" s="446"/>
      <x:c r="AR180" s="446"/>
      <x:c r="AS180" s="446"/>
      <x:c r="AT180" s="446"/>
      <x:c r="AU180" s="446"/>
      <x:c r="AV180" s="446"/>
      <x:c r="AW180" s="446"/>
      <x:c r="AX180" s="446"/>
      <x:c r="AY180" s="446"/>
      <x:c r="AZ180" s="446"/>
      <x:c r="BA180" s="446"/>
      <x:c r="BB180" s="446"/>
      <x:c r="BC180" s="446"/>
      <x:c r="BD180" s="446"/>
      <x:c r="BE180" s="446"/>
      <x:c r="BF180" s="446"/>
      <x:c r="BG180" s="446"/>
      <x:c r="BH180" s="446"/>
      <x:c r="BI180" s="446"/>
      <x:c r="BJ180" s="446"/>
      <x:c r="BK180" s="446"/>
      <x:c r="BL180" s="446"/>
      <x:c r="BM180" s="446"/>
      <x:c r="BN180" s="446"/>
      <x:c r="BO180" s="446"/>
      <x:c r="BP180" s="446"/>
      <x:c r="BQ180" s="446"/>
      <x:c r="BR180" s="446"/>
      <x:c r="BS180" s="446"/>
      <x:c r="BT180" s="446"/>
      <x:c r="BU180" s="446"/>
      <x:c r="BV180" s="446"/>
      <x:c r="BW180" s="446"/>
      <x:c r="BX180" s="446"/>
      <x:c r="BY180" s="446"/>
      <x:c r="BZ180" s="446"/>
      <x:c r="CA180" s="446"/>
      <x:c r="CB180" s="446"/>
      <x:c r="CC180" s="446"/>
      <x:c r="CD180" s="446"/>
      <x:c r="CE180" s="446"/>
      <x:c r="CF180" s="446"/>
      <x:c r="CG180" s="446"/>
      <x:c r="CH180" s="446"/>
      <x:c r="CI180" s="446"/>
      <x:c r="CJ180" s="446"/>
      <x:c r="CK180" s="446"/>
      <x:c r="CL180" s="446"/>
      <x:c r="CM180" s="446"/>
      <x:c r="CN180" s="446"/>
      <x:c r="CO180" s="446"/>
      <x:c r="CP180" s="446"/>
      <x:c r="CQ180" s="446"/>
      <x:c r="CR180" s="446"/>
      <x:c r="CS180" s="446"/>
      <x:c r="CT180" s="446"/>
      <x:c r="CU180" s="446"/>
      <x:c r="CV180" s="446"/>
      <x:c r="CW180" s="446"/>
      <x:c r="CX180" s="446"/>
      <x:c r="CY180" s="446"/>
      <x:c r="CZ180" s="446"/>
      <x:c r="DA180" s="446"/>
      <x:c r="DB180" s="446"/>
      <x:c r="DC180" s="446"/>
      <x:c r="DD180" s="446"/>
      <x:c r="DE180" s="446"/>
      <x:c r="DF180" s="446"/>
      <x:c r="DG180" s="446"/>
      <x:c r="DH180" s="446"/>
      <x:c r="DI180" s="446"/>
      <x:c r="DJ180" s="446"/>
      <x:c r="DK180" s="446"/>
      <x:c r="DL180" s="446"/>
      <x:c r="DM180" s="446"/>
      <x:c r="DN180" s="446"/>
      <x:c r="DO180" s="446"/>
      <x:c r="DP180" s="446"/>
      <x:c r="DQ180" s="446"/>
      <x:c r="DR180" s="446"/>
      <x:c r="DS180" s="446"/>
      <x:c r="DT180" s="446"/>
      <x:c r="DU180" s="446"/>
      <x:c r="DV180" s="446"/>
      <x:c r="DW180" s="446"/>
      <x:c r="DX180" s="446"/>
      <x:c r="DY180" s="446"/>
      <x:c r="DZ180" s="446"/>
      <x:c r="EA180" s="446"/>
      <x:c r="EB180" s="446"/>
      <x:c r="EC180" s="446"/>
      <x:c r="ED180" s="446"/>
      <x:c r="EE180" s="446"/>
      <x:c r="EF180" s="446"/>
      <x:c r="EG180" s="446"/>
      <x:c r="EH180" s="446"/>
      <x:c r="EI180" s="446"/>
      <x:c r="EJ180" s="446"/>
      <x:c r="EK180" s="446"/>
      <x:c r="EL180" s="446"/>
      <x:c r="EM180" s="446"/>
      <x:c r="EN180" s="446"/>
      <x:c r="EO180" s="446"/>
      <x:c r="EP180" s="446"/>
      <x:c r="EQ180" s="446"/>
      <x:c r="ER180" s="446"/>
      <x:c r="ES180" s="446"/>
      <x:c r="ET180" s="446"/>
      <x:c r="EU180" s="446"/>
      <x:c r="EV180" s="446"/>
      <x:c r="EW180" s="446"/>
      <x:c r="EX180" s="446"/>
      <x:c r="EY180" s="446"/>
      <x:c r="EZ180" s="446"/>
      <x:c r="FA180" s="446"/>
      <x:c r="FB180" s="446"/>
      <x:c r="FC180" s="446"/>
      <x:c r="FD180" s="446"/>
      <x:c r="FE180" s="446"/>
      <x:c r="FF180" s="446"/>
    </x:row>
    <x:row r="182" spans="6:162" s="448" customFormat="1" ht="15.75" customHeight="1">
      <x:c r="F182" s="446"/>
      <x:c r="G182" s="446"/>
      <x:c r="H182" s="446"/>
      <x:c r="I182" s="446"/>
      <x:c r="J182" s="446"/>
      <x:c r="K182" s="446"/>
      <x:c r="L182" s="446"/>
      <x:c r="M182" s="446"/>
      <x:c r="N182" s="446"/>
      <x:c r="O182" s="446"/>
      <x:c r="P182" s="446"/>
      <x:c r="Q182" s="446"/>
      <x:c r="R182" s="446"/>
      <x:c r="S182" s="446"/>
      <x:c r="T182" s="446"/>
      <x:c r="U182" s="446"/>
      <x:c r="V182" s="446"/>
      <x:c r="W182" s="446"/>
      <x:c r="X182" s="446"/>
      <x:c r="Y182" s="446"/>
      <x:c r="AA182" s="446"/>
      <x:c r="AC182" s="446"/>
      <x:c r="AD182" s="446"/>
      <x:c r="AE182" s="446"/>
      <x:c r="AF182" s="446"/>
      <x:c r="AG182" s="446"/>
      <x:c r="AH182" s="447"/>
      <x:c r="AI182" s="447"/>
      <x:c r="AJ182" s="446"/>
      <x:c r="AK182" s="446"/>
      <x:c r="AL182" s="446"/>
      <x:c r="AM182" s="446"/>
      <x:c r="AN182" s="446"/>
      <x:c r="AO182" s="446"/>
      <x:c r="AP182" s="446"/>
      <x:c r="AQ182" s="446"/>
      <x:c r="AR182" s="446"/>
      <x:c r="AS182" s="446"/>
      <x:c r="AT182" s="446"/>
      <x:c r="AU182" s="446"/>
      <x:c r="AV182" s="446"/>
      <x:c r="AW182" s="446"/>
      <x:c r="AX182" s="446"/>
      <x:c r="AY182" s="446"/>
      <x:c r="AZ182" s="446"/>
      <x:c r="BA182" s="446"/>
      <x:c r="BB182" s="446"/>
      <x:c r="BC182" s="446"/>
      <x:c r="BD182" s="446"/>
      <x:c r="BE182" s="446"/>
      <x:c r="BF182" s="446"/>
      <x:c r="BG182" s="446"/>
      <x:c r="BH182" s="446"/>
      <x:c r="BI182" s="446"/>
      <x:c r="BJ182" s="446"/>
      <x:c r="BK182" s="446"/>
      <x:c r="BL182" s="446"/>
      <x:c r="BM182" s="446"/>
      <x:c r="BN182" s="446"/>
      <x:c r="BO182" s="446"/>
      <x:c r="BP182" s="446"/>
      <x:c r="BQ182" s="446"/>
      <x:c r="BR182" s="446"/>
      <x:c r="BS182" s="446"/>
      <x:c r="BT182" s="446"/>
      <x:c r="BU182" s="446"/>
      <x:c r="BV182" s="446"/>
      <x:c r="BW182" s="446"/>
      <x:c r="BX182" s="446"/>
      <x:c r="BY182" s="446"/>
      <x:c r="BZ182" s="446"/>
      <x:c r="CA182" s="446"/>
      <x:c r="CB182" s="446"/>
      <x:c r="CC182" s="446"/>
      <x:c r="CD182" s="446"/>
      <x:c r="CE182" s="446"/>
      <x:c r="CF182" s="446"/>
      <x:c r="CG182" s="446"/>
      <x:c r="CH182" s="446"/>
      <x:c r="CI182" s="446"/>
      <x:c r="CJ182" s="446"/>
      <x:c r="CK182" s="446"/>
      <x:c r="CL182" s="446"/>
      <x:c r="CM182" s="446"/>
      <x:c r="CN182" s="446"/>
      <x:c r="CO182" s="446"/>
      <x:c r="CP182" s="446"/>
      <x:c r="CQ182" s="446"/>
      <x:c r="CR182" s="446"/>
      <x:c r="CS182" s="446"/>
      <x:c r="CT182" s="446"/>
      <x:c r="CU182" s="446"/>
      <x:c r="CV182" s="446"/>
      <x:c r="CW182" s="446"/>
      <x:c r="CX182" s="446"/>
      <x:c r="CY182" s="446"/>
      <x:c r="CZ182" s="446"/>
      <x:c r="DA182" s="446"/>
      <x:c r="DB182" s="446"/>
      <x:c r="DC182" s="446"/>
      <x:c r="DD182" s="446"/>
      <x:c r="DE182" s="446"/>
      <x:c r="DF182" s="446"/>
      <x:c r="DG182" s="446"/>
      <x:c r="DH182" s="446"/>
      <x:c r="DI182" s="446"/>
      <x:c r="DJ182" s="446"/>
      <x:c r="DK182" s="446"/>
      <x:c r="DL182" s="446"/>
      <x:c r="DM182" s="446"/>
      <x:c r="DN182" s="446"/>
      <x:c r="DO182" s="446"/>
      <x:c r="DP182" s="446"/>
      <x:c r="DQ182" s="446"/>
      <x:c r="DR182" s="446"/>
      <x:c r="DS182" s="446"/>
      <x:c r="DT182" s="446"/>
      <x:c r="DU182" s="446"/>
      <x:c r="DV182" s="446"/>
      <x:c r="DW182" s="446"/>
      <x:c r="DX182" s="446"/>
      <x:c r="DY182" s="446"/>
      <x:c r="DZ182" s="446"/>
      <x:c r="EA182" s="446"/>
      <x:c r="EB182" s="446"/>
      <x:c r="EC182" s="446"/>
      <x:c r="ED182" s="446"/>
      <x:c r="EE182" s="446"/>
      <x:c r="EF182" s="446"/>
      <x:c r="EG182" s="446"/>
      <x:c r="EH182" s="446"/>
      <x:c r="EI182" s="446"/>
      <x:c r="EJ182" s="446"/>
      <x:c r="EK182" s="446"/>
      <x:c r="EL182" s="446"/>
      <x:c r="EM182" s="446"/>
      <x:c r="EN182" s="446"/>
      <x:c r="EO182" s="446"/>
      <x:c r="EP182" s="446"/>
      <x:c r="EQ182" s="446"/>
      <x:c r="ER182" s="446"/>
      <x:c r="ES182" s="446"/>
      <x:c r="ET182" s="446"/>
      <x:c r="EU182" s="446"/>
      <x:c r="EV182" s="446"/>
      <x:c r="EW182" s="446"/>
      <x:c r="EX182" s="446"/>
      <x:c r="EY182" s="446"/>
      <x:c r="EZ182" s="446"/>
      <x:c r="FA182" s="446"/>
      <x:c r="FB182" s="446"/>
      <x:c r="FC182" s="446"/>
      <x:c r="FD182" s="446"/>
      <x:c r="FE182" s="446"/>
      <x:c r="FF182" s="446"/>
    </x:row>
    <x:row r="184" spans="6:162" s="448" customFormat="1" ht="15.75" customHeight="1">
      <x:c r="F184" s="446"/>
      <x:c r="G184" s="446"/>
      <x:c r="H184" s="446"/>
      <x:c r="I184" s="446"/>
      <x:c r="J184" s="446"/>
      <x:c r="K184" s="446"/>
      <x:c r="L184" s="446"/>
      <x:c r="M184" s="446"/>
      <x:c r="N184" s="446"/>
      <x:c r="O184" s="446"/>
      <x:c r="P184" s="446"/>
      <x:c r="Q184" s="446"/>
      <x:c r="R184" s="446"/>
      <x:c r="S184" s="446"/>
      <x:c r="T184" s="446"/>
      <x:c r="U184" s="446"/>
      <x:c r="V184" s="446"/>
      <x:c r="W184" s="446"/>
      <x:c r="X184" s="446"/>
      <x:c r="Y184" s="446"/>
      <x:c r="AA184" s="446"/>
      <x:c r="AC184" s="446"/>
      <x:c r="AD184" s="446"/>
      <x:c r="AE184" s="446"/>
      <x:c r="AF184" s="446"/>
      <x:c r="AG184" s="446"/>
      <x:c r="AH184" s="447"/>
      <x:c r="AI184" s="447"/>
      <x:c r="AJ184" s="446"/>
      <x:c r="AK184" s="446"/>
      <x:c r="AL184" s="446"/>
      <x:c r="AM184" s="446"/>
      <x:c r="AN184" s="446"/>
      <x:c r="AO184" s="446"/>
      <x:c r="AP184" s="446"/>
      <x:c r="AQ184" s="446"/>
      <x:c r="AR184" s="446"/>
      <x:c r="AS184" s="446"/>
      <x:c r="AT184" s="446"/>
      <x:c r="AU184" s="446"/>
      <x:c r="AV184" s="446"/>
      <x:c r="AW184" s="446"/>
      <x:c r="AX184" s="446"/>
      <x:c r="AY184" s="446"/>
      <x:c r="AZ184" s="446"/>
      <x:c r="BA184" s="446"/>
      <x:c r="BB184" s="446"/>
      <x:c r="BC184" s="446"/>
      <x:c r="BD184" s="446"/>
      <x:c r="BE184" s="446"/>
      <x:c r="BF184" s="446"/>
      <x:c r="BG184" s="446"/>
      <x:c r="BH184" s="446"/>
      <x:c r="BI184" s="446"/>
      <x:c r="BJ184" s="446"/>
      <x:c r="BK184" s="446"/>
      <x:c r="BL184" s="446"/>
      <x:c r="BM184" s="446"/>
      <x:c r="BN184" s="446"/>
      <x:c r="BO184" s="446"/>
      <x:c r="BP184" s="446"/>
      <x:c r="BQ184" s="446"/>
      <x:c r="BR184" s="446"/>
      <x:c r="BS184" s="446"/>
      <x:c r="BT184" s="446"/>
      <x:c r="BU184" s="446"/>
      <x:c r="BV184" s="446"/>
      <x:c r="BW184" s="446"/>
      <x:c r="BX184" s="446"/>
      <x:c r="BY184" s="446"/>
      <x:c r="BZ184" s="446"/>
      <x:c r="CA184" s="446"/>
      <x:c r="CB184" s="446"/>
      <x:c r="CC184" s="446"/>
      <x:c r="CD184" s="446"/>
      <x:c r="CE184" s="446"/>
      <x:c r="CF184" s="446"/>
      <x:c r="CG184" s="446"/>
      <x:c r="CH184" s="446"/>
      <x:c r="CI184" s="446"/>
      <x:c r="CJ184" s="446"/>
      <x:c r="CK184" s="446"/>
      <x:c r="CL184" s="446"/>
      <x:c r="CM184" s="446"/>
      <x:c r="CN184" s="446"/>
      <x:c r="CO184" s="446"/>
      <x:c r="CP184" s="446"/>
      <x:c r="CQ184" s="446"/>
      <x:c r="CR184" s="446"/>
      <x:c r="CS184" s="446"/>
      <x:c r="CT184" s="446"/>
      <x:c r="CU184" s="446"/>
      <x:c r="CV184" s="446"/>
      <x:c r="CW184" s="446"/>
      <x:c r="CX184" s="446"/>
      <x:c r="CY184" s="446"/>
      <x:c r="CZ184" s="446"/>
      <x:c r="DA184" s="446"/>
      <x:c r="DB184" s="446"/>
      <x:c r="DC184" s="446"/>
      <x:c r="DD184" s="446"/>
      <x:c r="DE184" s="446"/>
      <x:c r="DF184" s="446"/>
      <x:c r="DG184" s="446"/>
      <x:c r="DH184" s="446"/>
      <x:c r="DI184" s="446"/>
      <x:c r="DJ184" s="446"/>
      <x:c r="DK184" s="446"/>
      <x:c r="DL184" s="446"/>
      <x:c r="DM184" s="446"/>
      <x:c r="DN184" s="446"/>
      <x:c r="DO184" s="446"/>
      <x:c r="DP184" s="446"/>
      <x:c r="DQ184" s="446"/>
      <x:c r="DR184" s="446"/>
      <x:c r="DS184" s="446"/>
      <x:c r="DT184" s="446"/>
      <x:c r="DU184" s="446"/>
      <x:c r="DV184" s="446"/>
      <x:c r="DW184" s="446"/>
      <x:c r="DX184" s="446"/>
      <x:c r="DY184" s="446"/>
      <x:c r="DZ184" s="446"/>
      <x:c r="EA184" s="446"/>
      <x:c r="EB184" s="446"/>
      <x:c r="EC184" s="446"/>
      <x:c r="ED184" s="446"/>
      <x:c r="EE184" s="446"/>
      <x:c r="EF184" s="446"/>
      <x:c r="EG184" s="446"/>
      <x:c r="EH184" s="446"/>
      <x:c r="EI184" s="446"/>
      <x:c r="EJ184" s="446"/>
      <x:c r="EK184" s="446"/>
      <x:c r="EL184" s="446"/>
      <x:c r="EM184" s="446"/>
      <x:c r="EN184" s="446"/>
      <x:c r="EO184" s="446"/>
      <x:c r="EP184" s="446"/>
      <x:c r="EQ184" s="446"/>
      <x:c r="ER184" s="446"/>
      <x:c r="ES184" s="446"/>
      <x:c r="ET184" s="446"/>
      <x:c r="EU184" s="446"/>
      <x:c r="EV184" s="446"/>
      <x:c r="EW184" s="446"/>
      <x:c r="EX184" s="446"/>
      <x:c r="EY184" s="446"/>
      <x:c r="EZ184" s="446"/>
      <x:c r="FA184" s="446"/>
      <x:c r="FB184" s="446"/>
      <x:c r="FC184" s="446"/>
      <x:c r="FD184" s="446"/>
      <x:c r="FE184" s="446"/>
      <x:c r="FF184" s="446"/>
    </x:row>
    <x:row r="186" spans="6:162" s="448" customFormat="1" ht="15.75" customHeight="1">
      <x:c r="F186" s="446"/>
      <x:c r="G186" s="446"/>
      <x:c r="H186" s="446"/>
      <x:c r="I186" s="446"/>
      <x:c r="J186" s="446"/>
      <x:c r="K186" s="446"/>
      <x:c r="L186" s="446"/>
      <x:c r="M186" s="446"/>
      <x:c r="N186" s="446"/>
      <x:c r="O186" s="446"/>
      <x:c r="P186" s="446"/>
      <x:c r="Q186" s="446"/>
      <x:c r="R186" s="446"/>
      <x:c r="S186" s="446"/>
      <x:c r="T186" s="446"/>
      <x:c r="U186" s="446"/>
      <x:c r="V186" s="446"/>
      <x:c r="W186" s="446"/>
      <x:c r="X186" s="446"/>
      <x:c r="Y186" s="446"/>
      <x:c r="AA186" s="446"/>
      <x:c r="AC186" s="446"/>
      <x:c r="AD186" s="446"/>
      <x:c r="AE186" s="446"/>
      <x:c r="AF186" s="446"/>
      <x:c r="AG186" s="446"/>
      <x:c r="AH186" s="447"/>
      <x:c r="AI186" s="447"/>
      <x:c r="AJ186" s="446"/>
      <x:c r="AK186" s="446"/>
      <x:c r="AL186" s="446"/>
      <x:c r="AM186" s="446"/>
      <x:c r="AN186" s="446"/>
      <x:c r="AO186" s="446"/>
      <x:c r="AP186" s="446"/>
      <x:c r="AQ186" s="446"/>
      <x:c r="AR186" s="446"/>
      <x:c r="AS186" s="446"/>
      <x:c r="AT186" s="446"/>
      <x:c r="AU186" s="446"/>
      <x:c r="AV186" s="446"/>
      <x:c r="AW186" s="446"/>
      <x:c r="AX186" s="446"/>
      <x:c r="AY186" s="446"/>
      <x:c r="AZ186" s="446"/>
      <x:c r="BA186" s="446"/>
      <x:c r="BB186" s="446"/>
      <x:c r="BC186" s="446"/>
      <x:c r="BD186" s="446"/>
      <x:c r="BE186" s="446"/>
      <x:c r="BF186" s="446"/>
      <x:c r="BG186" s="446"/>
      <x:c r="BH186" s="446"/>
      <x:c r="BI186" s="446"/>
      <x:c r="BJ186" s="446"/>
      <x:c r="BK186" s="446"/>
      <x:c r="BL186" s="446"/>
      <x:c r="BM186" s="446"/>
      <x:c r="BN186" s="446"/>
      <x:c r="BO186" s="446"/>
      <x:c r="BP186" s="446"/>
      <x:c r="BQ186" s="446"/>
      <x:c r="BR186" s="446"/>
      <x:c r="BS186" s="446"/>
      <x:c r="BT186" s="446"/>
      <x:c r="BU186" s="446"/>
      <x:c r="BV186" s="446"/>
      <x:c r="BW186" s="446"/>
      <x:c r="BX186" s="446"/>
      <x:c r="BY186" s="446"/>
      <x:c r="BZ186" s="446"/>
      <x:c r="CA186" s="446"/>
      <x:c r="CB186" s="446"/>
      <x:c r="CC186" s="446"/>
      <x:c r="CD186" s="446"/>
      <x:c r="CE186" s="446"/>
      <x:c r="CF186" s="446"/>
      <x:c r="CG186" s="446"/>
      <x:c r="CH186" s="446"/>
      <x:c r="CI186" s="446"/>
      <x:c r="CJ186" s="446"/>
      <x:c r="CK186" s="446"/>
      <x:c r="CL186" s="446"/>
      <x:c r="CM186" s="446"/>
      <x:c r="CN186" s="446"/>
      <x:c r="CO186" s="446"/>
      <x:c r="CP186" s="446"/>
      <x:c r="CQ186" s="446"/>
      <x:c r="CR186" s="446"/>
      <x:c r="CS186" s="446"/>
      <x:c r="CT186" s="446"/>
      <x:c r="CU186" s="446"/>
      <x:c r="CV186" s="446"/>
      <x:c r="CW186" s="446"/>
      <x:c r="CX186" s="446"/>
      <x:c r="CY186" s="446"/>
      <x:c r="CZ186" s="446"/>
      <x:c r="DA186" s="446"/>
      <x:c r="DB186" s="446"/>
      <x:c r="DC186" s="446"/>
      <x:c r="DD186" s="446"/>
      <x:c r="DE186" s="446"/>
      <x:c r="DF186" s="446"/>
      <x:c r="DG186" s="446"/>
      <x:c r="DH186" s="446"/>
      <x:c r="DI186" s="446"/>
      <x:c r="DJ186" s="446"/>
      <x:c r="DK186" s="446"/>
      <x:c r="DL186" s="446"/>
      <x:c r="DM186" s="446"/>
      <x:c r="DN186" s="446"/>
      <x:c r="DO186" s="446"/>
      <x:c r="DP186" s="446"/>
      <x:c r="DQ186" s="446"/>
      <x:c r="DR186" s="446"/>
      <x:c r="DS186" s="446"/>
      <x:c r="DT186" s="446"/>
      <x:c r="DU186" s="446"/>
      <x:c r="DV186" s="446"/>
      <x:c r="DW186" s="446"/>
      <x:c r="DX186" s="446"/>
      <x:c r="DY186" s="446"/>
      <x:c r="DZ186" s="446"/>
      <x:c r="EA186" s="446"/>
      <x:c r="EB186" s="446"/>
      <x:c r="EC186" s="446"/>
      <x:c r="ED186" s="446"/>
      <x:c r="EE186" s="446"/>
      <x:c r="EF186" s="446"/>
      <x:c r="EG186" s="446"/>
      <x:c r="EH186" s="446"/>
      <x:c r="EI186" s="446"/>
      <x:c r="EJ186" s="446"/>
      <x:c r="EK186" s="446"/>
      <x:c r="EL186" s="446"/>
      <x:c r="EM186" s="446"/>
      <x:c r="EN186" s="446"/>
      <x:c r="EO186" s="446"/>
      <x:c r="EP186" s="446"/>
      <x:c r="EQ186" s="446"/>
      <x:c r="ER186" s="446"/>
      <x:c r="ES186" s="446"/>
      <x:c r="ET186" s="446"/>
      <x:c r="EU186" s="446"/>
      <x:c r="EV186" s="446"/>
      <x:c r="EW186" s="446"/>
      <x:c r="EX186" s="446"/>
      <x:c r="EY186" s="446"/>
      <x:c r="EZ186" s="446"/>
      <x:c r="FA186" s="446"/>
      <x:c r="FB186" s="446"/>
      <x:c r="FC186" s="446"/>
      <x:c r="FD186" s="446"/>
      <x:c r="FE186" s="446"/>
      <x:c r="FF186" s="446"/>
    </x:row>
    <x:row r="188" spans="6:162" s="448" customFormat="1" ht="15.75" customHeight="1">
      <x:c r="F188" s="446"/>
      <x:c r="G188" s="446"/>
      <x:c r="H188" s="446"/>
      <x:c r="I188" s="446"/>
      <x:c r="J188" s="446"/>
      <x:c r="K188" s="446"/>
      <x:c r="L188" s="446"/>
      <x:c r="M188" s="446"/>
      <x:c r="N188" s="446"/>
      <x:c r="O188" s="446"/>
      <x:c r="P188" s="446"/>
      <x:c r="Q188" s="446"/>
      <x:c r="R188" s="446"/>
      <x:c r="S188" s="446"/>
      <x:c r="T188" s="446"/>
      <x:c r="U188" s="446"/>
      <x:c r="V188" s="446"/>
      <x:c r="W188" s="446"/>
      <x:c r="X188" s="446"/>
      <x:c r="Y188" s="446"/>
      <x:c r="AA188" s="446"/>
      <x:c r="AC188" s="446"/>
      <x:c r="AD188" s="446"/>
      <x:c r="AE188" s="446"/>
      <x:c r="AF188" s="446"/>
      <x:c r="AG188" s="446"/>
      <x:c r="AH188" s="447"/>
      <x:c r="AI188" s="447"/>
      <x:c r="AJ188" s="446"/>
      <x:c r="AK188" s="446"/>
      <x:c r="AL188" s="446"/>
      <x:c r="AM188" s="446"/>
      <x:c r="AN188" s="446"/>
      <x:c r="AO188" s="446"/>
      <x:c r="AP188" s="446"/>
      <x:c r="AQ188" s="446"/>
      <x:c r="AR188" s="446"/>
      <x:c r="AS188" s="446"/>
      <x:c r="AT188" s="446"/>
      <x:c r="AU188" s="446"/>
      <x:c r="AV188" s="446"/>
      <x:c r="AW188" s="446"/>
      <x:c r="AX188" s="446"/>
      <x:c r="AY188" s="446"/>
      <x:c r="AZ188" s="446"/>
      <x:c r="BA188" s="446"/>
      <x:c r="BB188" s="446"/>
      <x:c r="BC188" s="446"/>
      <x:c r="BD188" s="446"/>
      <x:c r="BE188" s="446"/>
      <x:c r="BF188" s="446"/>
      <x:c r="BG188" s="446"/>
      <x:c r="BH188" s="446"/>
      <x:c r="BI188" s="446"/>
      <x:c r="BJ188" s="446"/>
      <x:c r="BK188" s="446"/>
      <x:c r="BL188" s="446"/>
      <x:c r="BM188" s="446"/>
      <x:c r="BN188" s="446"/>
      <x:c r="BO188" s="446"/>
      <x:c r="BP188" s="446"/>
      <x:c r="BQ188" s="446"/>
      <x:c r="BR188" s="446"/>
      <x:c r="BS188" s="446"/>
      <x:c r="BT188" s="446"/>
      <x:c r="BU188" s="446"/>
      <x:c r="BV188" s="446"/>
      <x:c r="BW188" s="446"/>
      <x:c r="BX188" s="446"/>
      <x:c r="BY188" s="446"/>
      <x:c r="BZ188" s="446"/>
      <x:c r="CA188" s="446"/>
      <x:c r="CB188" s="446"/>
      <x:c r="CC188" s="446"/>
      <x:c r="CD188" s="446"/>
      <x:c r="CE188" s="446"/>
      <x:c r="CF188" s="446"/>
      <x:c r="CG188" s="446"/>
      <x:c r="CH188" s="446"/>
      <x:c r="CI188" s="446"/>
      <x:c r="CJ188" s="446"/>
      <x:c r="CK188" s="446"/>
      <x:c r="CL188" s="446"/>
      <x:c r="CM188" s="446"/>
      <x:c r="CN188" s="446"/>
      <x:c r="CO188" s="446"/>
      <x:c r="CP188" s="446"/>
      <x:c r="CQ188" s="446"/>
      <x:c r="CR188" s="446"/>
      <x:c r="CS188" s="446"/>
      <x:c r="CT188" s="446"/>
      <x:c r="CU188" s="446"/>
      <x:c r="CV188" s="446"/>
      <x:c r="CW188" s="446"/>
      <x:c r="CX188" s="446"/>
      <x:c r="CY188" s="446"/>
      <x:c r="CZ188" s="446"/>
      <x:c r="DA188" s="446"/>
      <x:c r="DB188" s="446"/>
      <x:c r="DC188" s="446"/>
      <x:c r="DD188" s="446"/>
      <x:c r="DE188" s="446"/>
      <x:c r="DF188" s="446"/>
      <x:c r="DG188" s="446"/>
      <x:c r="DH188" s="446"/>
      <x:c r="DI188" s="446"/>
      <x:c r="DJ188" s="446"/>
      <x:c r="DK188" s="446"/>
      <x:c r="DL188" s="446"/>
      <x:c r="DM188" s="446"/>
      <x:c r="DN188" s="446"/>
      <x:c r="DO188" s="446"/>
      <x:c r="DP188" s="446"/>
      <x:c r="DQ188" s="446"/>
      <x:c r="DR188" s="446"/>
      <x:c r="DS188" s="446"/>
      <x:c r="DT188" s="446"/>
      <x:c r="DU188" s="446"/>
      <x:c r="DV188" s="446"/>
      <x:c r="DW188" s="446"/>
      <x:c r="DX188" s="446"/>
      <x:c r="DY188" s="446"/>
      <x:c r="DZ188" s="446"/>
      <x:c r="EA188" s="446"/>
      <x:c r="EB188" s="446"/>
      <x:c r="EC188" s="446"/>
      <x:c r="ED188" s="446"/>
      <x:c r="EE188" s="446"/>
      <x:c r="EF188" s="446"/>
      <x:c r="EG188" s="446"/>
      <x:c r="EH188" s="446"/>
      <x:c r="EI188" s="446"/>
      <x:c r="EJ188" s="446"/>
      <x:c r="EK188" s="446"/>
      <x:c r="EL188" s="446"/>
      <x:c r="EM188" s="446"/>
      <x:c r="EN188" s="446"/>
      <x:c r="EO188" s="446"/>
      <x:c r="EP188" s="446"/>
      <x:c r="EQ188" s="446"/>
      <x:c r="ER188" s="446"/>
      <x:c r="ES188" s="446"/>
      <x:c r="ET188" s="446"/>
      <x:c r="EU188" s="446"/>
      <x:c r="EV188" s="446"/>
      <x:c r="EW188" s="446"/>
      <x:c r="EX188" s="446"/>
      <x:c r="EY188" s="446"/>
      <x:c r="EZ188" s="446"/>
      <x:c r="FA188" s="446"/>
      <x:c r="FB188" s="446"/>
      <x:c r="FC188" s="446"/>
      <x:c r="FD188" s="446"/>
      <x:c r="FE188" s="446"/>
      <x:c r="FF188" s="446"/>
    </x:row>
    <x:row r="190" spans="6:162" s="448" customFormat="1" ht="15.75" customHeight="1">
      <x:c r="F190" s="446"/>
      <x:c r="G190" s="446"/>
      <x:c r="H190" s="446"/>
      <x:c r="I190" s="446"/>
      <x:c r="J190" s="446"/>
      <x:c r="K190" s="446"/>
      <x:c r="L190" s="446"/>
      <x:c r="M190" s="446"/>
      <x:c r="N190" s="446"/>
      <x:c r="O190" s="446"/>
      <x:c r="P190" s="446"/>
      <x:c r="Q190" s="446"/>
      <x:c r="R190" s="446"/>
      <x:c r="S190" s="446"/>
      <x:c r="T190" s="446"/>
      <x:c r="U190" s="446"/>
      <x:c r="V190" s="446"/>
      <x:c r="W190" s="446"/>
      <x:c r="X190" s="446"/>
      <x:c r="Y190" s="446"/>
      <x:c r="AA190" s="446"/>
      <x:c r="AC190" s="446"/>
      <x:c r="AD190" s="446"/>
      <x:c r="AE190" s="446"/>
      <x:c r="AF190" s="446"/>
      <x:c r="AG190" s="446"/>
      <x:c r="AH190" s="447"/>
      <x:c r="AI190" s="447"/>
      <x:c r="AJ190" s="446"/>
      <x:c r="AK190" s="446"/>
      <x:c r="AL190" s="446"/>
      <x:c r="AM190" s="446"/>
      <x:c r="AN190" s="446"/>
      <x:c r="AO190" s="446"/>
      <x:c r="AP190" s="446"/>
      <x:c r="AQ190" s="446"/>
      <x:c r="AR190" s="446"/>
      <x:c r="AS190" s="446"/>
      <x:c r="AT190" s="446"/>
      <x:c r="AU190" s="446"/>
      <x:c r="AV190" s="446"/>
      <x:c r="AW190" s="446"/>
      <x:c r="AX190" s="446"/>
      <x:c r="AY190" s="446"/>
      <x:c r="AZ190" s="446"/>
      <x:c r="BA190" s="446"/>
      <x:c r="BB190" s="446"/>
      <x:c r="BC190" s="446"/>
      <x:c r="BD190" s="446"/>
      <x:c r="BE190" s="446"/>
      <x:c r="BF190" s="446"/>
      <x:c r="BG190" s="446"/>
      <x:c r="BH190" s="446"/>
      <x:c r="BI190" s="446"/>
      <x:c r="BJ190" s="446"/>
      <x:c r="BK190" s="446"/>
      <x:c r="BL190" s="446"/>
      <x:c r="BM190" s="446"/>
      <x:c r="BN190" s="446"/>
      <x:c r="BO190" s="446"/>
      <x:c r="BP190" s="446"/>
      <x:c r="BQ190" s="446"/>
      <x:c r="BR190" s="446"/>
      <x:c r="BS190" s="446"/>
      <x:c r="BT190" s="446"/>
      <x:c r="BU190" s="446"/>
      <x:c r="BV190" s="446"/>
      <x:c r="BW190" s="446"/>
      <x:c r="BX190" s="446"/>
      <x:c r="BY190" s="446"/>
      <x:c r="BZ190" s="446"/>
      <x:c r="CA190" s="446"/>
      <x:c r="CB190" s="446"/>
      <x:c r="CC190" s="446"/>
      <x:c r="CD190" s="446"/>
      <x:c r="CE190" s="446"/>
      <x:c r="CF190" s="446"/>
      <x:c r="CG190" s="446"/>
      <x:c r="CH190" s="446"/>
      <x:c r="CI190" s="446"/>
      <x:c r="CJ190" s="446"/>
      <x:c r="CK190" s="446"/>
      <x:c r="CL190" s="446"/>
      <x:c r="CM190" s="446"/>
      <x:c r="CN190" s="446"/>
      <x:c r="CO190" s="446"/>
      <x:c r="CP190" s="446"/>
      <x:c r="CQ190" s="446"/>
      <x:c r="CR190" s="446"/>
      <x:c r="CS190" s="446"/>
      <x:c r="CT190" s="446"/>
      <x:c r="CU190" s="446"/>
      <x:c r="CV190" s="446"/>
      <x:c r="CW190" s="446"/>
      <x:c r="CX190" s="446"/>
      <x:c r="CY190" s="446"/>
      <x:c r="CZ190" s="446"/>
      <x:c r="DA190" s="446"/>
      <x:c r="DB190" s="446"/>
      <x:c r="DC190" s="446"/>
      <x:c r="DD190" s="446"/>
      <x:c r="DE190" s="446"/>
      <x:c r="DF190" s="446"/>
      <x:c r="DG190" s="446"/>
      <x:c r="DH190" s="446"/>
      <x:c r="DI190" s="446"/>
      <x:c r="DJ190" s="446"/>
      <x:c r="DK190" s="446"/>
      <x:c r="DL190" s="446"/>
      <x:c r="DM190" s="446"/>
      <x:c r="DN190" s="446"/>
      <x:c r="DO190" s="446"/>
      <x:c r="DP190" s="446"/>
      <x:c r="DQ190" s="446"/>
      <x:c r="DR190" s="446"/>
      <x:c r="DS190" s="446"/>
      <x:c r="DT190" s="446"/>
      <x:c r="DU190" s="446"/>
      <x:c r="DV190" s="446"/>
      <x:c r="DW190" s="446"/>
      <x:c r="DX190" s="446"/>
      <x:c r="DY190" s="446"/>
      <x:c r="DZ190" s="446"/>
      <x:c r="EA190" s="446"/>
      <x:c r="EB190" s="446"/>
      <x:c r="EC190" s="446"/>
      <x:c r="ED190" s="446"/>
      <x:c r="EE190" s="446"/>
      <x:c r="EF190" s="446"/>
      <x:c r="EG190" s="446"/>
      <x:c r="EH190" s="446"/>
      <x:c r="EI190" s="446"/>
      <x:c r="EJ190" s="446"/>
      <x:c r="EK190" s="446"/>
      <x:c r="EL190" s="446"/>
      <x:c r="EM190" s="446"/>
      <x:c r="EN190" s="446"/>
      <x:c r="EO190" s="446"/>
      <x:c r="EP190" s="446"/>
      <x:c r="EQ190" s="446"/>
      <x:c r="ER190" s="446"/>
      <x:c r="ES190" s="446"/>
      <x:c r="ET190" s="446"/>
      <x:c r="EU190" s="446"/>
      <x:c r="EV190" s="446"/>
      <x:c r="EW190" s="446"/>
      <x:c r="EX190" s="446"/>
      <x:c r="EY190" s="446"/>
      <x:c r="EZ190" s="446"/>
      <x:c r="FA190" s="446"/>
      <x:c r="FB190" s="446"/>
      <x:c r="FC190" s="446"/>
      <x:c r="FD190" s="446"/>
      <x:c r="FE190" s="446"/>
      <x:c r="FF190" s="446"/>
    </x:row>
    <x:row r="192" spans="6:162" s="448" customFormat="1" ht="15.75" customHeight="1">
      <x:c r="F192" s="446"/>
      <x:c r="G192" s="446"/>
      <x:c r="H192" s="446"/>
      <x:c r="I192" s="446"/>
      <x:c r="J192" s="446"/>
      <x:c r="K192" s="446"/>
      <x:c r="L192" s="446"/>
      <x:c r="M192" s="446"/>
      <x:c r="N192" s="446"/>
      <x:c r="O192" s="446"/>
      <x:c r="P192" s="446"/>
      <x:c r="Q192" s="446"/>
      <x:c r="R192" s="446"/>
      <x:c r="S192" s="446"/>
      <x:c r="T192" s="446"/>
      <x:c r="U192" s="446"/>
      <x:c r="V192" s="446"/>
      <x:c r="W192" s="446"/>
      <x:c r="X192" s="446"/>
      <x:c r="Y192" s="446"/>
      <x:c r="AA192" s="446"/>
      <x:c r="AC192" s="446"/>
      <x:c r="AD192" s="446"/>
      <x:c r="AE192" s="446"/>
      <x:c r="AF192" s="446"/>
      <x:c r="AG192" s="446"/>
      <x:c r="AH192" s="447"/>
      <x:c r="AI192" s="447"/>
      <x:c r="AJ192" s="446"/>
      <x:c r="AK192" s="446"/>
      <x:c r="AL192" s="446"/>
      <x:c r="AM192" s="446"/>
      <x:c r="AN192" s="446"/>
      <x:c r="AO192" s="446"/>
      <x:c r="AP192" s="446"/>
      <x:c r="AQ192" s="446"/>
      <x:c r="AR192" s="446"/>
      <x:c r="AS192" s="446"/>
      <x:c r="AT192" s="446"/>
      <x:c r="AU192" s="446"/>
      <x:c r="AV192" s="446"/>
      <x:c r="AW192" s="446"/>
      <x:c r="AX192" s="446"/>
      <x:c r="AY192" s="446"/>
      <x:c r="AZ192" s="446"/>
      <x:c r="BA192" s="446"/>
      <x:c r="BB192" s="446"/>
      <x:c r="BC192" s="446"/>
      <x:c r="BD192" s="446"/>
      <x:c r="BE192" s="446"/>
      <x:c r="BF192" s="446"/>
      <x:c r="BG192" s="446"/>
      <x:c r="BH192" s="446"/>
      <x:c r="BI192" s="446"/>
      <x:c r="BJ192" s="446"/>
      <x:c r="BK192" s="446"/>
      <x:c r="BL192" s="446"/>
      <x:c r="BM192" s="446"/>
      <x:c r="BN192" s="446"/>
      <x:c r="BO192" s="446"/>
      <x:c r="BP192" s="446"/>
      <x:c r="BQ192" s="446"/>
      <x:c r="BR192" s="446"/>
      <x:c r="BS192" s="446"/>
      <x:c r="BT192" s="446"/>
      <x:c r="BU192" s="446"/>
      <x:c r="BV192" s="446"/>
      <x:c r="BW192" s="446"/>
      <x:c r="BX192" s="446"/>
      <x:c r="BY192" s="446"/>
      <x:c r="BZ192" s="446"/>
      <x:c r="CA192" s="446"/>
      <x:c r="CB192" s="446"/>
      <x:c r="CC192" s="446"/>
      <x:c r="CD192" s="446"/>
      <x:c r="CE192" s="446"/>
      <x:c r="CF192" s="446"/>
      <x:c r="CG192" s="446"/>
      <x:c r="CH192" s="446"/>
      <x:c r="CI192" s="446"/>
      <x:c r="CJ192" s="446"/>
      <x:c r="CK192" s="446"/>
      <x:c r="CL192" s="446"/>
      <x:c r="CM192" s="446"/>
      <x:c r="CN192" s="446"/>
      <x:c r="CO192" s="446"/>
      <x:c r="CP192" s="446"/>
      <x:c r="CQ192" s="446"/>
      <x:c r="CR192" s="446"/>
      <x:c r="CS192" s="446"/>
      <x:c r="CT192" s="446"/>
      <x:c r="CU192" s="446"/>
      <x:c r="CV192" s="446"/>
      <x:c r="CW192" s="446"/>
      <x:c r="CX192" s="446"/>
      <x:c r="CY192" s="446"/>
      <x:c r="CZ192" s="446"/>
      <x:c r="DA192" s="446"/>
      <x:c r="DB192" s="446"/>
      <x:c r="DC192" s="446"/>
      <x:c r="DD192" s="446"/>
      <x:c r="DE192" s="446"/>
      <x:c r="DF192" s="446"/>
      <x:c r="DG192" s="446"/>
      <x:c r="DH192" s="446"/>
      <x:c r="DI192" s="446"/>
      <x:c r="DJ192" s="446"/>
      <x:c r="DK192" s="446"/>
      <x:c r="DL192" s="446"/>
      <x:c r="DM192" s="446"/>
      <x:c r="DN192" s="446"/>
      <x:c r="DO192" s="446"/>
      <x:c r="DP192" s="446"/>
      <x:c r="DQ192" s="446"/>
      <x:c r="DR192" s="446"/>
      <x:c r="DS192" s="446"/>
      <x:c r="DT192" s="446"/>
      <x:c r="DU192" s="446"/>
      <x:c r="DV192" s="446"/>
      <x:c r="DW192" s="446"/>
      <x:c r="DX192" s="446"/>
      <x:c r="DY192" s="446"/>
      <x:c r="DZ192" s="446"/>
      <x:c r="EA192" s="446"/>
      <x:c r="EB192" s="446"/>
      <x:c r="EC192" s="446"/>
      <x:c r="ED192" s="446"/>
      <x:c r="EE192" s="446"/>
      <x:c r="EF192" s="446"/>
      <x:c r="EG192" s="446"/>
      <x:c r="EH192" s="446"/>
      <x:c r="EI192" s="446"/>
      <x:c r="EJ192" s="446"/>
      <x:c r="EK192" s="446"/>
      <x:c r="EL192" s="446"/>
      <x:c r="EM192" s="446"/>
      <x:c r="EN192" s="446"/>
      <x:c r="EO192" s="446"/>
      <x:c r="EP192" s="446"/>
      <x:c r="EQ192" s="446"/>
      <x:c r="ER192" s="446"/>
      <x:c r="ES192" s="446"/>
      <x:c r="ET192" s="446"/>
      <x:c r="EU192" s="446"/>
      <x:c r="EV192" s="446"/>
      <x:c r="EW192" s="446"/>
      <x:c r="EX192" s="446"/>
      <x:c r="EY192" s="446"/>
      <x:c r="EZ192" s="446"/>
      <x:c r="FA192" s="446"/>
      <x:c r="FB192" s="446"/>
      <x:c r="FC192" s="446"/>
      <x:c r="FD192" s="446"/>
      <x:c r="FE192" s="446"/>
      <x:c r="FF192" s="446"/>
    </x:row>
    <x:row r="194" spans="6:162" s="448" customFormat="1" ht="15.75" customHeight="1">
      <x:c r="F194" s="446"/>
      <x:c r="G194" s="446"/>
      <x:c r="H194" s="446"/>
      <x:c r="I194" s="446"/>
      <x:c r="J194" s="446"/>
      <x:c r="K194" s="446"/>
      <x:c r="L194" s="446"/>
      <x:c r="M194" s="446"/>
      <x:c r="N194" s="446"/>
      <x:c r="O194" s="446"/>
      <x:c r="P194" s="446"/>
      <x:c r="Q194" s="446"/>
      <x:c r="R194" s="446"/>
      <x:c r="S194" s="446"/>
      <x:c r="T194" s="446"/>
      <x:c r="U194" s="446"/>
      <x:c r="V194" s="446"/>
      <x:c r="W194" s="446"/>
      <x:c r="X194" s="446"/>
      <x:c r="Y194" s="446"/>
      <x:c r="AA194" s="446"/>
      <x:c r="AC194" s="446"/>
      <x:c r="AD194" s="446"/>
      <x:c r="AE194" s="446"/>
      <x:c r="AF194" s="446"/>
      <x:c r="AG194" s="446"/>
      <x:c r="AH194" s="447"/>
      <x:c r="AI194" s="447"/>
      <x:c r="AJ194" s="446"/>
      <x:c r="AK194" s="446"/>
      <x:c r="AL194" s="446"/>
      <x:c r="AM194" s="446"/>
      <x:c r="AN194" s="446"/>
      <x:c r="AO194" s="446"/>
      <x:c r="AP194" s="446"/>
      <x:c r="AQ194" s="446"/>
      <x:c r="AR194" s="446"/>
      <x:c r="AS194" s="446"/>
      <x:c r="AT194" s="446"/>
      <x:c r="AU194" s="446"/>
      <x:c r="AV194" s="446"/>
      <x:c r="AW194" s="446"/>
      <x:c r="AX194" s="446"/>
      <x:c r="AY194" s="446"/>
      <x:c r="AZ194" s="446"/>
      <x:c r="BA194" s="446"/>
      <x:c r="BB194" s="446"/>
      <x:c r="BC194" s="446"/>
      <x:c r="BD194" s="446"/>
      <x:c r="BE194" s="446"/>
      <x:c r="BF194" s="446"/>
      <x:c r="BG194" s="446"/>
      <x:c r="BH194" s="446"/>
      <x:c r="BI194" s="446"/>
      <x:c r="BJ194" s="446"/>
      <x:c r="BK194" s="446"/>
      <x:c r="BL194" s="446"/>
      <x:c r="BM194" s="446"/>
      <x:c r="BN194" s="446"/>
      <x:c r="BO194" s="446"/>
      <x:c r="BP194" s="446"/>
      <x:c r="BQ194" s="446"/>
      <x:c r="BR194" s="446"/>
      <x:c r="BS194" s="446"/>
      <x:c r="BT194" s="446"/>
      <x:c r="BU194" s="446"/>
      <x:c r="BV194" s="446"/>
      <x:c r="BW194" s="446"/>
      <x:c r="BX194" s="446"/>
      <x:c r="BY194" s="446"/>
      <x:c r="BZ194" s="446"/>
      <x:c r="CA194" s="446"/>
      <x:c r="CB194" s="446"/>
      <x:c r="CC194" s="446"/>
      <x:c r="CD194" s="446"/>
      <x:c r="CE194" s="446"/>
      <x:c r="CF194" s="446"/>
      <x:c r="CG194" s="446"/>
      <x:c r="CH194" s="446"/>
      <x:c r="CI194" s="446"/>
      <x:c r="CJ194" s="446"/>
      <x:c r="CK194" s="446"/>
      <x:c r="CL194" s="446"/>
      <x:c r="CM194" s="446"/>
      <x:c r="CN194" s="446"/>
      <x:c r="CO194" s="446"/>
      <x:c r="CP194" s="446"/>
      <x:c r="CQ194" s="446"/>
      <x:c r="CR194" s="446"/>
      <x:c r="CS194" s="446"/>
      <x:c r="CT194" s="446"/>
      <x:c r="CU194" s="446"/>
      <x:c r="CV194" s="446"/>
      <x:c r="CW194" s="446"/>
      <x:c r="CX194" s="446"/>
      <x:c r="CY194" s="446"/>
      <x:c r="CZ194" s="446"/>
      <x:c r="DA194" s="446"/>
      <x:c r="DB194" s="446"/>
      <x:c r="DC194" s="446"/>
      <x:c r="DD194" s="446"/>
      <x:c r="DE194" s="446"/>
      <x:c r="DF194" s="446"/>
      <x:c r="DG194" s="446"/>
      <x:c r="DH194" s="446"/>
      <x:c r="DI194" s="446"/>
      <x:c r="DJ194" s="446"/>
      <x:c r="DK194" s="446"/>
      <x:c r="DL194" s="446"/>
      <x:c r="DM194" s="446"/>
      <x:c r="DN194" s="446"/>
      <x:c r="DO194" s="446"/>
      <x:c r="DP194" s="446"/>
      <x:c r="DQ194" s="446"/>
      <x:c r="DR194" s="446"/>
      <x:c r="DS194" s="446"/>
      <x:c r="DT194" s="446"/>
      <x:c r="DU194" s="446"/>
      <x:c r="DV194" s="446"/>
      <x:c r="DW194" s="446"/>
      <x:c r="DX194" s="446"/>
      <x:c r="DY194" s="446"/>
      <x:c r="DZ194" s="446"/>
      <x:c r="EA194" s="446"/>
      <x:c r="EB194" s="446"/>
      <x:c r="EC194" s="446"/>
      <x:c r="ED194" s="446"/>
      <x:c r="EE194" s="446"/>
      <x:c r="EF194" s="446"/>
      <x:c r="EG194" s="446"/>
      <x:c r="EH194" s="446"/>
      <x:c r="EI194" s="446"/>
      <x:c r="EJ194" s="446"/>
      <x:c r="EK194" s="446"/>
      <x:c r="EL194" s="446"/>
      <x:c r="EM194" s="446"/>
      <x:c r="EN194" s="446"/>
      <x:c r="EO194" s="446"/>
      <x:c r="EP194" s="446"/>
      <x:c r="EQ194" s="446"/>
      <x:c r="ER194" s="446"/>
      <x:c r="ES194" s="446"/>
      <x:c r="ET194" s="446"/>
      <x:c r="EU194" s="446"/>
      <x:c r="EV194" s="446"/>
      <x:c r="EW194" s="446"/>
      <x:c r="EX194" s="446"/>
      <x:c r="EY194" s="446"/>
      <x:c r="EZ194" s="446"/>
      <x:c r="FA194" s="446"/>
      <x:c r="FB194" s="446"/>
      <x:c r="FC194" s="446"/>
      <x:c r="FD194" s="446"/>
      <x:c r="FE194" s="446"/>
      <x:c r="FF194" s="446"/>
    </x:row>
    <x:row r="196" spans="6:162" s="448" customFormat="1" ht="15.75" customHeight="1">
      <x:c r="F196" s="446"/>
      <x:c r="G196" s="446"/>
      <x:c r="H196" s="446"/>
      <x:c r="I196" s="446"/>
      <x:c r="J196" s="446"/>
      <x:c r="K196" s="446"/>
      <x:c r="L196" s="446"/>
      <x:c r="M196" s="446"/>
      <x:c r="N196" s="446"/>
      <x:c r="O196" s="446"/>
      <x:c r="P196" s="446"/>
      <x:c r="Q196" s="446"/>
      <x:c r="R196" s="446"/>
      <x:c r="S196" s="446"/>
      <x:c r="T196" s="446"/>
      <x:c r="U196" s="446"/>
      <x:c r="V196" s="446"/>
      <x:c r="W196" s="446"/>
      <x:c r="X196" s="446"/>
      <x:c r="Y196" s="446"/>
      <x:c r="AA196" s="446"/>
      <x:c r="AC196" s="446"/>
      <x:c r="AD196" s="446"/>
      <x:c r="AE196" s="446"/>
      <x:c r="AF196" s="446"/>
      <x:c r="AG196" s="446"/>
      <x:c r="AH196" s="447"/>
      <x:c r="AI196" s="447"/>
      <x:c r="AJ196" s="446"/>
      <x:c r="AK196" s="446"/>
      <x:c r="AL196" s="446"/>
      <x:c r="AM196" s="446"/>
      <x:c r="AN196" s="446"/>
      <x:c r="AO196" s="446"/>
      <x:c r="AP196" s="446"/>
      <x:c r="AQ196" s="446"/>
      <x:c r="AR196" s="446"/>
      <x:c r="AS196" s="446"/>
      <x:c r="AT196" s="446"/>
      <x:c r="AU196" s="446"/>
      <x:c r="AV196" s="446"/>
      <x:c r="AW196" s="446"/>
      <x:c r="AX196" s="446"/>
      <x:c r="AY196" s="446"/>
      <x:c r="AZ196" s="446"/>
      <x:c r="BA196" s="446"/>
      <x:c r="BB196" s="446"/>
      <x:c r="BC196" s="446"/>
      <x:c r="BD196" s="446"/>
      <x:c r="BE196" s="446"/>
      <x:c r="BF196" s="446"/>
      <x:c r="BG196" s="446"/>
      <x:c r="BH196" s="446"/>
      <x:c r="BI196" s="446"/>
      <x:c r="BJ196" s="446"/>
      <x:c r="BK196" s="446"/>
      <x:c r="BL196" s="446"/>
      <x:c r="BM196" s="446"/>
      <x:c r="BN196" s="446"/>
      <x:c r="BO196" s="446"/>
      <x:c r="BP196" s="446"/>
      <x:c r="BQ196" s="446"/>
      <x:c r="BR196" s="446"/>
      <x:c r="BS196" s="446"/>
      <x:c r="BT196" s="446"/>
      <x:c r="BU196" s="446"/>
      <x:c r="BV196" s="446"/>
      <x:c r="BW196" s="446"/>
      <x:c r="BX196" s="446"/>
      <x:c r="BY196" s="446"/>
      <x:c r="BZ196" s="446"/>
      <x:c r="CA196" s="446"/>
      <x:c r="CB196" s="446"/>
      <x:c r="CC196" s="446"/>
      <x:c r="CD196" s="446"/>
      <x:c r="CE196" s="446"/>
      <x:c r="CF196" s="446"/>
      <x:c r="CG196" s="446"/>
      <x:c r="CH196" s="446"/>
      <x:c r="CI196" s="446"/>
      <x:c r="CJ196" s="446"/>
      <x:c r="CK196" s="446"/>
      <x:c r="CL196" s="446"/>
      <x:c r="CM196" s="446"/>
      <x:c r="CN196" s="446"/>
      <x:c r="CO196" s="446"/>
      <x:c r="CP196" s="446"/>
      <x:c r="CQ196" s="446"/>
      <x:c r="CR196" s="446"/>
      <x:c r="CS196" s="446"/>
      <x:c r="CT196" s="446"/>
      <x:c r="CU196" s="446"/>
      <x:c r="CV196" s="446"/>
      <x:c r="CW196" s="446"/>
      <x:c r="CX196" s="446"/>
      <x:c r="CY196" s="446"/>
      <x:c r="CZ196" s="446"/>
      <x:c r="DA196" s="446"/>
      <x:c r="DB196" s="446"/>
      <x:c r="DC196" s="446"/>
      <x:c r="DD196" s="446"/>
      <x:c r="DE196" s="446"/>
      <x:c r="DF196" s="446"/>
      <x:c r="DG196" s="446"/>
      <x:c r="DH196" s="446"/>
      <x:c r="DI196" s="446"/>
      <x:c r="DJ196" s="446"/>
      <x:c r="DK196" s="446"/>
      <x:c r="DL196" s="446"/>
      <x:c r="DM196" s="446"/>
      <x:c r="DN196" s="446"/>
      <x:c r="DO196" s="446"/>
      <x:c r="DP196" s="446"/>
      <x:c r="DQ196" s="446"/>
      <x:c r="DR196" s="446"/>
      <x:c r="DS196" s="446"/>
      <x:c r="DT196" s="446"/>
      <x:c r="DU196" s="446"/>
      <x:c r="DV196" s="446"/>
      <x:c r="DW196" s="446"/>
      <x:c r="DX196" s="446"/>
      <x:c r="DY196" s="446"/>
      <x:c r="DZ196" s="446"/>
      <x:c r="EA196" s="446"/>
      <x:c r="EB196" s="446"/>
      <x:c r="EC196" s="446"/>
      <x:c r="ED196" s="446"/>
      <x:c r="EE196" s="446"/>
      <x:c r="EF196" s="446"/>
      <x:c r="EG196" s="446"/>
      <x:c r="EH196" s="446"/>
      <x:c r="EI196" s="446"/>
      <x:c r="EJ196" s="446"/>
      <x:c r="EK196" s="446"/>
      <x:c r="EL196" s="446"/>
      <x:c r="EM196" s="446"/>
      <x:c r="EN196" s="446"/>
      <x:c r="EO196" s="446"/>
      <x:c r="EP196" s="446"/>
      <x:c r="EQ196" s="446"/>
      <x:c r="ER196" s="446"/>
      <x:c r="ES196" s="446"/>
      <x:c r="ET196" s="446"/>
      <x:c r="EU196" s="446"/>
      <x:c r="EV196" s="446"/>
      <x:c r="EW196" s="446"/>
      <x:c r="EX196" s="446"/>
      <x:c r="EY196" s="446"/>
      <x:c r="EZ196" s="446"/>
      <x:c r="FA196" s="446"/>
      <x:c r="FB196" s="446"/>
      <x:c r="FC196" s="446"/>
      <x:c r="FD196" s="446"/>
      <x:c r="FE196" s="446"/>
      <x:c r="FF196" s="446"/>
    </x:row>
    <x:row r="198" spans="6:162" s="448" customFormat="1" ht="15.75" customHeight="1">
      <x:c r="F198" s="446"/>
      <x:c r="G198" s="446"/>
      <x:c r="H198" s="446"/>
      <x:c r="I198" s="446"/>
      <x:c r="J198" s="446"/>
      <x:c r="K198" s="446"/>
      <x:c r="L198" s="446"/>
      <x:c r="M198" s="446"/>
      <x:c r="N198" s="446"/>
      <x:c r="O198" s="446"/>
      <x:c r="P198" s="446"/>
      <x:c r="Q198" s="446"/>
      <x:c r="R198" s="446"/>
      <x:c r="S198" s="446"/>
      <x:c r="T198" s="446"/>
      <x:c r="U198" s="446"/>
      <x:c r="V198" s="446"/>
      <x:c r="W198" s="446"/>
      <x:c r="X198" s="446"/>
      <x:c r="Y198" s="446"/>
      <x:c r="AA198" s="446"/>
      <x:c r="AC198" s="446"/>
      <x:c r="AD198" s="446"/>
      <x:c r="AE198" s="446"/>
      <x:c r="AF198" s="446"/>
      <x:c r="AG198" s="446"/>
      <x:c r="AH198" s="447"/>
      <x:c r="AI198" s="447"/>
      <x:c r="AJ198" s="446"/>
      <x:c r="AK198" s="446"/>
      <x:c r="AL198" s="446"/>
      <x:c r="AM198" s="446"/>
      <x:c r="AN198" s="446"/>
      <x:c r="AO198" s="446"/>
      <x:c r="AP198" s="446"/>
      <x:c r="AQ198" s="446"/>
      <x:c r="AR198" s="446"/>
      <x:c r="AS198" s="446"/>
      <x:c r="AT198" s="446"/>
      <x:c r="AU198" s="446"/>
      <x:c r="AV198" s="446"/>
      <x:c r="AW198" s="446"/>
      <x:c r="AX198" s="446"/>
      <x:c r="AY198" s="446"/>
      <x:c r="AZ198" s="446"/>
      <x:c r="BA198" s="446"/>
      <x:c r="BB198" s="446"/>
      <x:c r="BC198" s="446"/>
      <x:c r="BD198" s="446"/>
      <x:c r="BE198" s="446"/>
      <x:c r="BF198" s="446"/>
      <x:c r="BG198" s="446"/>
      <x:c r="BH198" s="446"/>
      <x:c r="BI198" s="446"/>
      <x:c r="BJ198" s="446"/>
      <x:c r="BK198" s="446"/>
      <x:c r="BL198" s="446"/>
      <x:c r="BM198" s="446"/>
      <x:c r="BN198" s="446"/>
      <x:c r="BO198" s="446"/>
      <x:c r="BP198" s="446"/>
      <x:c r="BQ198" s="446"/>
      <x:c r="BR198" s="446"/>
      <x:c r="BS198" s="446"/>
      <x:c r="BT198" s="446"/>
      <x:c r="BU198" s="446"/>
      <x:c r="BV198" s="446"/>
      <x:c r="BW198" s="446"/>
      <x:c r="BX198" s="446"/>
      <x:c r="BY198" s="446"/>
      <x:c r="BZ198" s="446"/>
      <x:c r="CA198" s="446"/>
      <x:c r="CB198" s="446"/>
      <x:c r="CC198" s="446"/>
      <x:c r="CD198" s="446"/>
      <x:c r="CE198" s="446"/>
      <x:c r="CF198" s="446"/>
      <x:c r="CG198" s="446"/>
      <x:c r="CH198" s="446"/>
      <x:c r="CI198" s="446"/>
      <x:c r="CJ198" s="446"/>
      <x:c r="CK198" s="446"/>
      <x:c r="CL198" s="446"/>
      <x:c r="CM198" s="446"/>
      <x:c r="CN198" s="446"/>
      <x:c r="CO198" s="446"/>
      <x:c r="CP198" s="446"/>
      <x:c r="CQ198" s="446"/>
      <x:c r="CR198" s="446"/>
      <x:c r="CS198" s="446"/>
      <x:c r="CT198" s="446"/>
      <x:c r="CU198" s="446"/>
      <x:c r="CV198" s="446"/>
      <x:c r="CW198" s="446"/>
      <x:c r="CX198" s="446"/>
      <x:c r="CY198" s="446"/>
      <x:c r="CZ198" s="446"/>
      <x:c r="DA198" s="446"/>
      <x:c r="DB198" s="446"/>
      <x:c r="DC198" s="446"/>
      <x:c r="DD198" s="446"/>
      <x:c r="DE198" s="446"/>
      <x:c r="DF198" s="446"/>
      <x:c r="DG198" s="446"/>
      <x:c r="DH198" s="446"/>
      <x:c r="DI198" s="446"/>
      <x:c r="DJ198" s="446"/>
      <x:c r="DK198" s="446"/>
      <x:c r="DL198" s="446"/>
      <x:c r="DM198" s="446"/>
      <x:c r="DN198" s="446"/>
      <x:c r="DO198" s="446"/>
      <x:c r="DP198" s="446"/>
      <x:c r="DQ198" s="446"/>
      <x:c r="DR198" s="446"/>
      <x:c r="DS198" s="446"/>
      <x:c r="DT198" s="446"/>
      <x:c r="DU198" s="446"/>
      <x:c r="DV198" s="446"/>
      <x:c r="DW198" s="446"/>
      <x:c r="DX198" s="446"/>
      <x:c r="DY198" s="446"/>
      <x:c r="DZ198" s="446"/>
      <x:c r="EA198" s="446"/>
      <x:c r="EB198" s="446"/>
      <x:c r="EC198" s="446"/>
      <x:c r="ED198" s="446"/>
      <x:c r="EE198" s="446"/>
      <x:c r="EF198" s="446"/>
      <x:c r="EG198" s="446"/>
      <x:c r="EH198" s="446"/>
      <x:c r="EI198" s="446"/>
      <x:c r="EJ198" s="446"/>
      <x:c r="EK198" s="446"/>
      <x:c r="EL198" s="446"/>
      <x:c r="EM198" s="446"/>
      <x:c r="EN198" s="446"/>
      <x:c r="EO198" s="446"/>
      <x:c r="EP198" s="446"/>
      <x:c r="EQ198" s="446"/>
      <x:c r="ER198" s="446"/>
      <x:c r="ES198" s="446"/>
      <x:c r="ET198" s="446"/>
      <x:c r="EU198" s="446"/>
      <x:c r="EV198" s="446"/>
      <x:c r="EW198" s="446"/>
      <x:c r="EX198" s="446"/>
      <x:c r="EY198" s="446"/>
      <x:c r="EZ198" s="446"/>
      <x:c r="FA198" s="446"/>
      <x:c r="FB198" s="446"/>
      <x:c r="FC198" s="446"/>
      <x:c r="FD198" s="446"/>
      <x:c r="FE198" s="446"/>
      <x:c r="FF198" s="446"/>
    </x:row>
    <x:row r="200" spans="6:162" s="448" customFormat="1" ht="15.75" customHeight="1">
      <x:c r="F200" s="446"/>
      <x:c r="G200" s="446"/>
      <x:c r="H200" s="446"/>
      <x:c r="I200" s="446"/>
      <x:c r="J200" s="446"/>
      <x:c r="K200" s="446"/>
      <x:c r="L200" s="446"/>
      <x:c r="M200" s="446"/>
      <x:c r="N200" s="446"/>
      <x:c r="O200" s="446"/>
      <x:c r="P200" s="446"/>
      <x:c r="Q200" s="446"/>
      <x:c r="R200" s="446"/>
      <x:c r="S200" s="446"/>
      <x:c r="T200" s="446"/>
      <x:c r="U200" s="446"/>
      <x:c r="V200" s="446"/>
      <x:c r="W200" s="446"/>
      <x:c r="X200" s="446"/>
      <x:c r="Y200" s="446"/>
      <x:c r="AA200" s="446"/>
      <x:c r="AC200" s="446"/>
      <x:c r="AD200" s="446"/>
      <x:c r="AE200" s="446"/>
      <x:c r="AF200" s="446"/>
      <x:c r="AG200" s="446"/>
      <x:c r="AH200" s="447"/>
      <x:c r="AI200" s="447"/>
      <x:c r="AJ200" s="446"/>
      <x:c r="AK200" s="446"/>
      <x:c r="AL200" s="446"/>
      <x:c r="AM200" s="446"/>
      <x:c r="AN200" s="446"/>
      <x:c r="AO200" s="446"/>
      <x:c r="AP200" s="446"/>
      <x:c r="AQ200" s="446"/>
      <x:c r="AR200" s="446"/>
      <x:c r="AS200" s="446"/>
      <x:c r="AT200" s="446"/>
      <x:c r="AU200" s="446"/>
      <x:c r="AV200" s="446"/>
      <x:c r="AW200" s="446"/>
      <x:c r="AX200" s="446"/>
      <x:c r="AY200" s="446"/>
      <x:c r="AZ200" s="446"/>
      <x:c r="BA200" s="446"/>
      <x:c r="BB200" s="446"/>
      <x:c r="BC200" s="446"/>
      <x:c r="BD200" s="446"/>
      <x:c r="BE200" s="446"/>
      <x:c r="BF200" s="446"/>
      <x:c r="BG200" s="446"/>
      <x:c r="BH200" s="446"/>
      <x:c r="BI200" s="446"/>
      <x:c r="BJ200" s="446"/>
      <x:c r="BK200" s="446"/>
      <x:c r="BL200" s="446"/>
      <x:c r="BM200" s="446"/>
      <x:c r="BN200" s="446"/>
      <x:c r="BO200" s="446"/>
      <x:c r="BP200" s="446"/>
      <x:c r="BQ200" s="446"/>
      <x:c r="BR200" s="446"/>
      <x:c r="BS200" s="446"/>
      <x:c r="BT200" s="446"/>
      <x:c r="BU200" s="446"/>
      <x:c r="BV200" s="446"/>
      <x:c r="BW200" s="446"/>
      <x:c r="BX200" s="446"/>
      <x:c r="BY200" s="446"/>
      <x:c r="BZ200" s="446"/>
      <x:c r="CA200" s="446"/>
      <x:c r="CB200" s="446"/>
      <x:c r="CC200" s="446"/>
      <x:c r="CD200" s="446"/>
      <x:c r="CE200" s="446"/>
      <x:c r="CF200" s="446"/>
      <x:c r="CG200" s="446"/>
      <x:c r="CH200" s="446"/>
      <x:c r="CI200" s="446"/>
      <x:c r="CJ200" s="446"/>
      <x:c r="CK200" s="446"/>
      <x:c r="CL200" s="446"/>
      <x:c r="CM200" s="446"/>
      <x:c r="CN200" s="446"/>
      <x:c r="CO200" s="446"/>
      <x:c r="CP200" s="446"/>
      <x:c r="CQ200" s="446"/>
      <x:c r="CR200" s="446"/>
      <x:c r="CS200" s="446"/>
      <x:c r="CT200" s="446"/>
      <x:c r="CU200" s="446"/>
      <x:c r="CV200" s="446"/>
      <x:c r="CW200" s="446"/>
      <x:c r="CX200" s="446"/>
      <x:c r="CY200" s="446"/>
      <x:c r="CZ200" s="446"/>
      <x:c r="DA200" s="446"/>
      <x:c r="DB200" s="446"/>
      <x:c r="DC200" s="446"/>
      <x:c r="DD200" s="446"/>
      <x:c r="DE200" s="446"/>
      <x:c r="DF200" s="446"/>
      <x:c r="DG200" s="446"/>
      <x:c r="DH200" s="446"/>
      <x:c r="DI200" s="446"/>
      <x:c r="DJ200" s="446"/>
      <x:c r="DK200" s="446"/>
      <x:c r="DL200" s="446"/>
      <x:c r="DM200" s="446"/>
      <x:c r="DN200" s="446"/>
      <x:c r="DO200" s="446"/>
      <x:c r="DP200" s="446"/>
      <x:c r="DQ200" s="446"/>
      <x:c r="DR200" s="446"/>
      <x:c r="DS200" s="446"/>
      <x:c r="DT200" s="446"/>
      <x:c r="DU200" s="446"/>
      <x:c r="DV200" s="446"/>
      <x:c r="DW200" s="446"/>
      <x:c r="DX200" s="446"/>
      <x:c r="DY200" s="446"/>
      <x:c r="DZ200" s="446"/>
      <x:c r="EA200" s="446"/>
      <x:c r="EB200" s="446"/>
      <x:c r="EC200" s="446"/>
      <x:c r="ED200" s="446"/>
      <x:c r="EE200" s="446"/>
      <x:c r="EF200" s="446"/>
      <x:c r="EG200" s="446"/>
      <x:c r="EH200" s="446"/>
      <x:c r="EI200" s="446"/>
      <x:c r="EJ200" s="446"/>
      <x:c r="EK200" s="446"/>
      <x:c r="EL200" s="446"/>
      <x:c r="EM200" s="446"/>
      <x:c r="EN200" s="446"/>
      <x:c r="EO200" s="446"/>
      <x:c r="EP200" s="446"/>
      <x:c r="EQ200" s="446"/>
      <x:c r="ER200" s="446"/>
      <x:c r="ES200" s="446"/>
      <x:c r="ET200" s="446"/>
      <x:c r="EU200" s="446"/>
      <x:c r="EV200" s="446"/>
      <x:c r="EW200" s="446"/>
      <x:c r="EX200" s="446"/>
      <x:c r="EY200" s="446"/>
      <x:c r="EZ200" s="446"/>
      <x:c r="FA200" s="446"/>
      <x:c r="FB200" s="446"/>
      <x:c r="FC200" s="446"/>
      <x:c r="FD200" s="446"/>
      <x:c r="FE200" s="446"/>
      <x:c r="FF200" s="446"/>
    </x:row>
    <x:row r="202" spans="6:162" s="448" customFormat="1" ht="15.75" customHeight="1">
      <x:c r="F202" s="446"/>
      <x:c r="G202" s="446"/>
      <x:c r="H202" s="446"/>
      <x:c r="I202" s="446"/>
      <x:c r="J202" s="446"/>
      <x:c r="K202" s="446"/>
      <x:c r="L202" s="446"/>
      <x:c r="M202" s="446"/>
      <x:c r="N202" s="446"/>
      <x:c r="O202" s="446"/>
      <x:c r="P202" s="446"/>
      <x:c r="Q202" s="446"/>
      <x:c r="R202" s="446"/>
      <x:c r="S202" s="446"/>
      <x:c r="T202" s="446"/>
      <x:c r="U202" s="446"/>
      <x:c r="V202" s="446"/>
      <x:c r="W202" s="446"/>
      <x:c r="X202" s="446"/>
      <x:c r="Y202" s="446"/>
      <x:c r="AA202" s="446"/>
      <x:c r="AC202" s="446"/>
      <x:c r="AD202" s="446"/>
      <x:c r="AE202" s="446"/>
      <x:c r="AF202" s="446"/>
      <x:c r="AG202" s="446"/>
      <x:c r="AH202" s="447"/>
      <x:c r="AI202" s="447"/>
      <x:c r="AJ202" s="446"/>
      <x:c r="AK202" s="446"/>
      <x:c r="AL202" s="446"/>
      <x:c r="AM202" s="446"/>
      <x:c r="AN202" s="446"/>
      <x:c r="AO202" s="446"/>
      <x:c r="AP202" s="446"/>
      <x:c r="AQ202" s="446"/>
      <x:c r="AR202" s="446"/>
      <x:c r="AS202" s="446"/>
      <x:c r="AT202" s="446"/>
      <x:c r="AU202" s="446"/>
      <x:c r="AV202" s="446"/>
      <x:c r="AW202" s="446"/>
      <x:c r="AX202" s="446"/>
      <x:c r="AY202" s="446"/>
      <x:c r="AZ202" s="446"/>
      <x:c r="BA202" s="446"/>
      <x:c r="BB202" s="446"/>
      <x:c r="BC202" s="446"/>
      <x:c r="BD202" s="446"/>
      <x:c r="BE202" s="446"/>
      <x:c r="BF202" s="446"/>
      <x:c r="BG202" s="446"/>
      <x:c r="BH202" s="446"/>
      <x:c r="BI202" s="446"/>
      <x:c r="BJ202" s="446"/>
      <x:c r="BK202" s="446"/>
      <x:c r="BL202" s="446"/>
      <x:c r="BM202" s="446"/>
      <x:c r="BN202" s="446"/>
      <x:c r="BO202" s="446"/>
      <x:c r="BP202" s="446"/>
      <x:c r="BQ202" s="446"/>
      <x:c r="BR202" s="446"/>
      <x:c r="BS202" s="446"/>
      <x:c r="BT202" s="446"/>
      <x:c r="BU202" s="446"/>
      <x:c r="BV202" s="446"/>
      <x:c r="BW202" s="446"/>
      <x:c r="BX202" s="446"/>
      <x:c r="BY202" s="446"/>
      <x:c r="BZ202" s="446"/>
      <x:c r="CA202" s="446"/>
      <x:c r="CB202" s="446"/>
      <x:c r="CC202" s="446"/>
      <x:c r="CD202" s="446"/>
      <x:c r="CE202" s="446"/>
      <x:c r="CF202" s="446"/>
      <x:c r="CG202" s="446"/>
      <x:c r="CH202" s="446"/>
      <x:c r="CI202" s="446"/>
      <x:c r="CJ202" s="446"/>
      <x:c r="CK202" s="446"/>
      <x:c r="CL202" s="446"/>
      <x:c r="CM202" s="446"/>
      <x:c r="CN202" s="446"/>
      <x:c r="CO202" s="446"/>
      <x:c r="CP202" s="446"/>
      <x:c r="CQ202" s="446"/>
      <x:c r="CR202" s="446"/>
      <x:c r="CS202" s="446"/>
      <x:c r="CT202" s="446"/>
      <x:c r="CU202" s="446"/>
      <x:c r="CV202" s="446"/>
      <x:c r="CW202" s="446"/>
      <x:c r="CX202" s="446"/>
      <x:c r="CY202" s="446"/>
      <x:c r="CZ202" s="446"/>
      <x:c r="DA202" s="446"/>
      <x:c r="DB202" s="446"/>
      <x:c r="DC202" s="446"/>
      <x:c r="DD202" s="446"/>
      <x:c r="DE202" s="446"/>
      <x:c r="DF202" s="446"/>
      <x:c r="DG202" s="446"/>
      <x:c r="DH202" s="446"/>
      <x:c r="DI202" s="446"/>
      <x:c r="DJ202" s="446"/>
      <x:c r="DK202" s="446"/>
      <x:c r="DL202" s="446"/>
      <x:c r="DM202" s="446"/>
      <x:c r="DN202" s="446"/>
      <x:c r="DO202" s="446"/>
      <x:c r="DP202" s="446"/>
      <x:c r="DQ202" s="446"/>
      <x:c r="DR202" s="446"/>
      <x:c r="DS202" s="446"/>
      <x:c r="DT202" s="446"/>
      <x:c r="DU202" s="446"/>
      <x:c r="DV202" s="446"/>
      <x:c r="DW202" s="446"/>
      <x:c r="DX202" s="446"/>
      <x:c r="DY202" s="446"/>
      <x:c r="DZ202" s="446"/>
      <x:c r="EA202" s="446"/>
      <x:c r="EB202" s="446"/>
      <x:c r="EC202" s="446"/>
      <x:c r="ED202" s="446"/>
      <x:c r="EE202" s="446"/>
      <x:c r="EF202" s="446"/>
      <x:c r="EG202" s="446"/>
      <x:c r="EH202" s="446"/>
      <x:c r="EI202" s="446"/>
      <x:c r="EJ202" s="446"/>
      <x:c r="EK202" s="446"/>
      <x:c r="EL202" s="446"/>
      <x:c r="EM202" s="446"/>
      <x:c r="EN202" s="446"/>
      <x:c r="EO202" s="446"/>
      <x:c r="EP202" s="446"/>
      <x:c r="EQ202" s="446"/>
      <x:c r="ER202" s="446"/>
      <x:c r="ES202" s="446"/>
      <x:c r="ET202" s="446"/>
      <x:c r="EU202" s="446"/>
      <x:c r="EV202" s="446"/>
      <x:c r="EW202" s="446"/>
      <x:c r="EX202" s="446"/>
      <x:c r="EY202" s="446"/>
      <x:c r="EZ202" s="446"/>
      <x:c r="FA202" s="446"/>
      <x:c r="FB202" s="446"/>
      <x:c r="FC202" s="446"/>
      <x:c r="FD202" s="446"/>
      <x:c r="FE202" s="446"/>
      <x:c r="FF202" s="446"/>
    </x:row>
    <x:row r="204" spans="6:162" s="448" customFormat="1" ht="15.75" customHeight="1">
      <x:c r="F204" s="446"/>
      <x:c r="G204" s="446"/>
      <x:c r="H204" s="446"/>
      <x:c r="I204" s="446"/>
      <x:c r="J204" s="446"/>
      <x:c r="K204" s="446"/>
      <x:c r="L204" s="446"/>
      <x:c r="M204" s="446"/>
      <x:c r="N204" s="446"/>
      <x:c r="O204" s="446"/>
      <x:c r="P204" s="446"/>
      <x:c r="Q204" s="446"/>
      <x:c r="R204" s="446"/>
      <x:c r="S204" s="446"/>
      <x:c r="T204" s="446"/>
      <x:c r="U204" s="446"/>
      <x:c r="V204" s="446"/>
      <x:c r="W204" s="446"/>
      <x:c r="X204" s="446"/>
      <x:c r="Y204" s="446"/>
      <x:c r="AA204" s="446"/>
      <x:c r="AC204" s="446"/>
      <x:c r="AD204" s="446"/>
      <x:c r="AE204" s="446"/>
      <x:c r="AF204" s="446"/>
      <x:c r="AG204" s="446"/>
      <x:c r="AH204" s="447"/>
      <x:c r="AI204" s="447"/>
      <x:c r="AJ204" s="446"/>
      <x:c r="AK204" s="446"/>
      <x:c r="AL204" s="446"/>
      <x:c r="AM204" s="446"/>
      <x:c r="AN204" s="446"/>
      <x:c r="AO204" s="446"/>
      <x:c r="AP204" s="446"/>
      <x:c r="AQ204" s="446"/>
      <x:c r="AR204" s="446"/>
      <x:c r="AS204" s="446"/>
      <x:c r="AT204" s="446"/>
      <x:c r="AU204" s="446"/>
      <x:c r="AV204" s="446"/>
      <x:c r="AW204" s="446"/>
      <x:c r="AX204" s="446"/>
      <x:c r="AY204" s="446"/>
      <x:c r="AZ204" s="446"/>
      <x:c r="BA204" s="446"/>
      <x:c r="BB204" s="446"/>
      <x:c r="BC204" s="446"/>
      <x:c r="BD204" s="446"/>
      <x:c r="BE204" s="446"/>
      <x:c r="BF204" s="446"/>
      <x:c r="BG204" s="446"/>
      <x:c r="BH204" s="446"/>
      <x:c r="BI204" s="446"/>
      <x:c r="BJ204" s="446"/>
      <x:c r="BK204" s="446"/>
      <x:c r="BL204" s="446"/>
      <x:c r="BM204" s="446"/>
      <x:c r="BN204" s="446"/>
      <x:c r="BO204" s="446"/>
      <x:c r="BP204" s="446"/>
      <x:c r="BQ204" s="446"/>
      <x:c r="BR204" s="446"/>
      <x:c r="BS204" s="446"/>
      <x:c r="BT204" s="446"/>
      <x:c r="BU204" s="446"/>
      <x:c r="BV204" s="446"/>
      <x:c r="BW204" s="446"/>
      <x:c r="BX204" s="446"/>
      <x:c r="BY204" s="446"/>
      <x:c r="BZ204" s="446"/>
      <x:c r="CA204" s="446"/>
      <x:c r="CB204" s="446"/>
      <x:c r="CC204" s="446"/>
      <x:c r="CD204" s="446"/>
      <x:c r="CE204" s="446"/>
      <x:c r="CF204" s="446"/>
      <x:c r="CG204" s="446"/>
      <x:c r="CH204" s="446"/>
      <x:c r="CI204" s="446"/>
      <x:c r="CJ204" s="446"/>
      <x:c r="CK204" s="446"/>
      <x:c r="CL204" s="446"/>
      <x:c r="CM204" s="446"/>
      <x:c r="CN204" s="446"/>
      <x:c r="CO204" s="446"/>
      <x:c r="CP204" s="446"/>
      <x:c r="CQ204" s="446"/>
      <x:c r="CR204" s="446"/>
      <x:c r="CS204" s="446"/>
      <x:c r="CT204" s="446"/>
      <x:c r="CU204" s="446"/>
      <x:c r="CV204" s="446"/>
      <x:c r="CW204" s="446"/>
      <x:c r="CX204" s="446"/>
      <x:c r="CY204" s="446"/>
      <x:c r="CZ204" s="446"/>
      <x:c r="DA204" s="446"/>
      <x:c r="DB204" s="446"/>
      <x:c r="DC204" s="446"/>
      <x:c r="DD204" s="446"/>
      <x:c r="DE204" s="446"/>
      <x:c r="DF204" s="446"/>
      <x:c r="DG204" s="446"/>
      <x:c r="DH204" s="446"/>
      <x:c r="DI204" s="446"/>
      <x:c r="DJ204" s="446"/>
      <x:c r="DK204" s="446"/>
      <x:c r="DL204" s="446"/>
      <x:c r="DM204" s="446"/>
      <x:c r="DN204" s="446"/>
      <x:c r="DO204" s="446"/>
      <x:c r="DP204" s="446"/>
      <x:c r="DQ204" s="446"/>
      <x:c r="DR204" s="446"/>
      <x:c r="DS204" s="446"/>
      <x:c r="DT204" s="446"/>
      <x:c r="DU204" s="446"/>
      <x:c r="DV204" s="446"/>
      <x:c r="DW204" s="446"/>
      <x:c r="DX204" s="446"/>
      <x:c r="DY204" s="446"/>
      <x:c r="DZ204" s="446"/>
      <x:c r="EA204" s="446"/>
      <x:c r="EB204" s="446"/>
      <x:c r="EC204" s="446"/>
      <x:c r="ED204" s="446"/>
      <x:c r="EE204" s="446"/>
      <x:c r="EF204" s="446"/>
      <x:c r="EG204" s="446"/>
      <x:c r="EH204" s="446"/>
      <x:c r="EI204" s="446"/>
      <x:c r="EJ204" s="446"/>
      <x:c r="EK204" s="446"/>
      <x:c r="EL204" s="446"/>
      <x:c r="EM204" s="446"/>
      <x:c r="EN204" s="446"/>
      <x:c r="EO204" s="446"/>
      <x:c r="EP204" s="446"/>
      <x:c r="EQ204" s="446"/>
      <x:c r="ER204" s="446"/>
      <x:c r="ES204" s="446"/>
      <x:c r="ET204" s="446"/>
      <x:c r="EU204" s="446"/>
      <x:c r="EV204" s="446"/>
      <x:c r="EW204" s="446"/>
      <x:c r="EX204" s="446"/>
      <x:c r="EY204" s="446"/>
      <x:c r="EZ204" s="446"/>
      <x:c r="FA204" s="446"/>
      <x:c r="FB204" s="446"/>
      <x:c r="FC204" s="446"/>
      <x:c r="FD204" s="446"/>
      <x:c r="FE204" s="446"/>
      <x:c r="FF204" s="446"/>
    </x:row>
    <x:row r="206" spans="6:162" s="448" customFormat="1" ht="15.75" customHeight="1">
      <x:c r="F206" s="446"/>
      <x:c r="G206" s="446"/>
      <x:c r="H206" s="446"/>
      <x:c r="I206" s="446"/>
      <x:c r="J206" s="446"/>
      <x:c r="K206" s="446"/>
      <x:c r="L206" s="446"/>
      <x:c r="M206" s="446"/>
      <x:c r="N206" s="446"/>
      <x:c r="O206" s="446"/>
      <x:c r="P206" s="446"/>
      <x:c r="Q206" s="446"/>
      <x:c r="R206" s="446"/>
      <x:c r="S206" s="446"/>
      <x:c r="T206" s="446"/>
      <x:c r="U206" s="446"/>
      <x:c r="V206" s="446"/>
      <x:c r="W206" s="446"/>
      <x:c r="X206" s="446"/>
      <x:c r="Y206" s="446"/>
      <x:c r="AA206" s="446"/>
      <x:c r="AC206" s="446"/>
      <x:c r="AD206" s="446"/>
      <x:c r="AE206" s="446"/>
      <x:c r="AF206" s="446"/>
      <x:c r="AG206" s="446"/>
      <x:c r="AH206" s="447"/>
      <x:c r="AI206" s="447"/>
      <x:c r="AJ206" s="446"/>
      <x:c r="AK206" s="446"/>
      <x:c r="AL206" s="446"/>
      <x:c r="AM206" s="446"/>
      <x:c r="AN206" s="446"/>
      <x:c r="AO206" s="446"/>
      <x:c r="AP206" s="446"/>
      <x:c r="AQ206" s="446"/>
      <x:c r="AR206" s="446"/>
      <x:c r="AS206" s="446"/>
      <x:c r="AT206" s="446"/>
      <x:c r="AU206" s="446"/>
      <x:c r="AV206" s="446"/>
      <x:c r="AW206" s="446"/>
      <x:c r="AX206" s="446"/>
      <x:c r="AY206" s="446"/>
      <x:c r="AZ206" s="446"/>
      <x:c r="BA206" s="446"/>
      <x:c r="BB206" s="446"/>
      <x:c r="BC206" s="446"/>
      <x:c r="BD206" s="446"/>
      <x:c r="BE206" s="446"/>
      <x:c r="BF206" s="446"/>
      <x:c r="BG206" s="446"/>
      <x:c r="BH206" s="446"/>
      <x:c r="BI206" s="446"/>
      <x:c r="BJ206" s="446"/>
      <x:c r="BK206" s="446"/>
      <x:c r="BL206" s="446"/>
      <x:c r="BM206" s="446"/>
      <x:c r="BN206" s="446"/>
      <x:c r="BO206" s="446"/>
      <x:c r="BP206" s="446"/>
      <x:c r="BQ206" s="446"/>
      <x:c r="BR206" s="446"/>
      <x:c r="BS206" s="446"/>
      <x:c r="BT206" s="446"/>
      <x:c r="BU206" s="446"/>
      <x:c r="BV206" s="446"/>
      <x:c r="BW206" s="446"/>
      <x:c r="BX206" s="446"/>
      <x:c r="BY206" s="446"/>
      <x:c r="BZ206" s="446"/>
      <x:c r="CA206" s="446"/>
      <x:c r="CB206" s="446"/>
      <x:c r="CC206" s="446"/>
      <x:c r="CD206" s="446"/>
      <x:c r="CE206" s="446"/>
      <x:c r="CF206" s="446"/>
      <x:c r="CG206" s="446"/>
      <x:c r="CH206" s="446"/>
      <x:c r="CI206" s="446"/>
      <x:c r="CJ206" s="446"/>
      <x:c r="CK206" s="446"/>
      <x:c r="CL206" s="446"/>
      <x:c r="CM206" s="446"/>
      <x:c r="CN206" s="446"/>
      <x:c r="CO206" s="446"/>
      <x:c r="CP206" s="446"/>
      <x:c r="CQ206" s="446"/>
      <x:c r="CR206" s="446"/>
      <x:c r="CS206" s="446"/>
      <x:c r="CT206" s="446"/>
      <x:c r="CU206" s="446"/>
      <x:c r="CV206" s="446"/>
      <x:c r="CW206" s="446"/>
      <x:c r="CX206" s="446"/>
      <x:c r="CY206" s="446"/>
      <x:c r="CZ206" s="446"/>
      <x:c r="DA206" s="446"/>
      <x:c r="DB206" s="446"/>
      <x:c r="DC206" s="446"/>
      <x:c r="DD206" s="446"/>
      <x:c r="DE206" s="446"/>
      <x:c r="DF206" s="446"/>
      <x:c r="DG206" s="446"/>
      <x:c r="DH206" s="446"/>
      <x:c r="DI206" s="446"/>
      <x:c r="DJ206" s="446"/>
      <x:c r="DK206" s="446"/>
      <x:c r="DL206" s="446"/>
      <x:c r="DM206" s="446"/>
      <x:c r="DN206" s="446"/>
      <x:c r="DO206" s="446"/>
      <x:c r="DP206" s="446"/>
      <x:c r="DQ206" s="446"/>
      <x:c r="DR206" s="446"/>
      <x:c r="DS206" s="446"/>
      <x:c r="DT206" s="446"/>
      <x:c r="DU206" s="446"/>
      <x:c r="DV206" s="446"/>
      <x:c r="DW206" s="446"/>
      <x:c r="DX206" s="446"/>
      <x:c r="DY206" s="446"/>
      <x:c r="DZ206" s="446"/>
      <x:c r="EA206" s="446"/>
      <x:c r="EB206" s="446"/>
      <x:c r="EC206" s="446"/>
      <x:c r="ED206" s="446"/>
      <x:c r="EE206" s="446"/>
      <x:c r="EF206" s="446"/>
      <x:c r="EG206" s="446"/>
      <x:c r="EH206" s="446"/>
      <x:c r="EI206" s="446"/>
      <x:c r="EJ206" s="446"/>
      <x:c r="EK206" s="446"/>
      <x:c r="EL206" s="446"/>
      <x:c r="EM206" s="446"/>
      <x:c r="EN206" s="446"/>
      <x:c r="EO206" s="446"/>
      <x:c r="EP206" s="446"/>
      <x:c r="EQ206" s="446"/>
      <x:c r="ER206" s="446"/>
      <x:c r="ES206" s="446"/>
      <x:c r="ET206" s="446"/>
      <x:c r="EU206" s="446"/>
      <x:c r="EV206" s="446"/>
      <x:c r="EW206" s="446"/>
      <x:c r="EX206" s="446"/>
      <x:c r="EY206" s="446"/>
      <x:c r="EZ206" s="446"/>
      <x:c r="FA206" s="446"/>
      <x:c r="FB206" s="446"/>
      <x:c r="FC206" s="446"/>
      <x:c r="FD206" s="446"/>
      <x:c r="FE206" s="446"/>
      <x:c r="FF206" s="446"/>
    </x:row>
    <x:row r="208" spans="6:162" s="448" customFormat="1" ht="15.75" customHeight="1">
      <x:c r="F208" s="446"/>
      <x:c r="G208" s="446"/>
      <x:c r="H208" s="446"/>
      <x:c r="I208" s="446"/>
      <x:c r="J208" s="446"/>
      <x:c r="K208" s="446"/>
      <x:c r="L208" s="446"/>
      <x:c r="M208" s="446"/>
      <x:c r="N208" s="446"/>
      <x:c r="O208" s="446"/>
      <x:c r="P208" s="446"/>
      <x:c r="Q208" s="446"/>
      <x:c r="R208" s="446"/>
      <x:c r="S208" s="446"/>
      <x:c r="T208" s="446"/>
      <x:c r="U208" s="446"/>
      <x:c r="V208" s="446"/>
      <x:c r="W208" s="446"/>
      <x:c r="X208" s="446"/>
      <x:c r="Y208" s="446"/>
      <x:c r="AA208" s="446"/>
      <x:c r="AC208" s="446"/>
      <x:c r="AD208" s="446"/>
      <x:c r="AE208" s="446"/>
      <x:c r="AF208" s="446"/>
      <x:c r="AG208" s="446"/>
      <x:c r="AH208" s="447"/>
      <x:c r="AI208" s="447"/>
      <x:c r="AJ208" s="446"/>
      <x:c r="AK208" s="446"/>
      <x:c r="AL208" s="446"/>
      <x:c r="AM208" s="446"/>
      <x:c r="AN208" s="446"/>
      <x:c r="AO208" s="446"/>
      <x:c r="AP208" s="446"/>
      <x:c r="AQ208" s="446"/>
      <x:c r="AR208" s="446"/>
      <x:c r="AS208" s="446"/>
      <x:c r="AT208" s="446"/>
      <x:c r="AU208" s="446"/>
      <x:c r="AV208" s="446"/>
      <x:c r="AW208" s="446"/>
      <x:c r="AX208" s="446"/>
      <x:c r="AY208" s="446"/>
      <x:c r="AZ208" s="446"/>
      <x:c r="BA208" s="446"/>
      <x:c r="BB208" s="446"/>
      <x:c r="BC208" s="446"/>
      <x:c r="BD208" s="446"/>
      <x:c r="BE208" s="446"/>
      <x:c r="BF208" s="446"/>
      <x:c r="BG208" s="446"/>
      <x:c r="BH208" s="446"/>
      <x:c r="BI208" s="446"/>
      <x:c r="BJ208" s="446"/>
      <x:c r="BK208" s="446"/>
      <x:c r="BL208" s="446"/>
      <x:c r="BM208" s="446"/>
      <x:c r="BN208" s="446"/>
      <x:c r="BO208" s="446"/>
      <x:c r="BP208" s="446"/>
      <x:c r="BQ208" s="446"/>
      <x:c r="BR208" s="446"/>
      <x:c r="BS208" s="446"/>
      <x:c r="BT208" s="446"/>
      <x:c r="BU208" s="446"/>
      <x:c r="BV208" s="446"/>
      <x:c r="BW208" s="446"/>
      <x:c r="BX208" s="446"/>
      <x:c r="BY208" s="446"/>
      <x:c r="BZ208" s="446"/>
      <x:c r="CA208" s="446"/>
      <x:c r="CB208" s="446"/>
      <x:c r="CC208" s="446"/>
      <x:c r="CD208" s="446"/>
      <x:c r="CE208" s="446"/>
      <x:c r="CF208" s="446"/>
      <x:c r="CG208" s="446"/>
      <x:c r="CH208" s="446"/>
      <x:c r="CI208" s="446"/>
      <x:c r="CJ208" s="446"/>
      <x:c r="CK208" s="446"/>
      <x:c r="CL208" s="446"/>
      <x:c r="CM208" s="446"/>
      <x:c r="CN208" s="446"/>
      <x:c r="CO208" s="446"/>
      <x:c r="CP208" s="446"/>
      <x:c r="CQ208" s="446"/>
      <x:c r="CR208" s="446"/>
      <x:c r="CS208" s="446"/>
      <x:c r="CT208" s="446"/>
      <x:c r="CU208" s="446"/>
      <x:c r="CV208" s="446"/>
      <x:c r="CW208" s="446"/>
      <x:c r="CX208" s="446"/>
      <x:c r="CY208" s="446"/>
      <x:c r="CZ208" s="446"/>
      <x:c r="DA208" s="446"/>
      <x:c r="DB208" s="446"/>
      <x:c r="DC208" s="446"/>
      <x:c r="DD208" s="446"/>
      <x:c r="DE208" s="446"/>
      <x:c r="DF208" s="446"/>
      <x:c r="DG208" s="446"/>
      <x:c r="DH208" s="446"/>
      <x:c r="DI208" s="446"/>
      <x:c r="DJ208" s="446"/>
      <x:c r="DK208" s="446"/>
      <x:c r="DL208" s="446"/>
      <x:c r="DM208" s="446"/>
      <x:c r="DN208" s="446"/>
      <x:c r="DO208" s="446"/>
      <x:c r="DP208" s="446"/>
      <x:c r="DQ208" s="446"/>
      <x:c r="DR208" s="446"/>
      <x:c r="DS208" s="446"/>
      <x:c r="DT208" s="446"/>
      <x:c r="DU208" s="446"/>
      <x:c r="DV208" s="446"/>
      <x:c r="DW208" s="446"/>
      <x:c r="DX208" s="446"/>
      <x:c r="DY208" s="446"/>
      <x:c r="DZ208" s="446"/>
      <x:c r="EA208" s="446"/>
      <x:c r="EB208" s="446"/>
      <x:c r="EC208" s="446"/>
      <x:c r="ED208" s="446"/>
      <x:c r="EE208" s="446"/>
      <x:c r="EF208" s="446"/>
      <x:c r="EG208" s="446"/>
      <x:c r="EH208" s="446"/>
      <x:c r="EI208" s="446"/>
      <x:c r="EJ208" s="446"/>
      <x:c r="EK208" s="446"/>
      <x:c r="EL208" s="446"/>
      <x:c r="EM208" s="446"/>
      <x:c r="EN208" s="446"/>
      <x:c r="EO208" s="446"/>
      <x:c r="EP208" s="446"/>
      <x:c r="EQ208" s="446"/>
      <x:c r="ER208" s="446"/>
      <x:c r="ES208" s="446"/>
      <x:c r="ET208" s="446"/>
      <x:c r="EU208" s="446"/>
      <x:c r="EV208" s="446"/>
      <x:c r="EW208" s="446"/>
      <x:c r="EX208" s="446"/>
      <x:c r="EY208" s="446"/>
      <x:c r="EZ208" s="446"/>
      <x:c r="FA208" s="446"/>
      <x:c r="FB208" s="446"/>
      <x:c r="FC208" s="446"/>
      <x:c r="FD208" s="446"/>
      <x:c r="FE208" s="446"/>
      <x:c r="FF208" s="446"/>
    </x:row>
    <x:row r="210" spans="6:162" s="448" customFormat="1" ht="15.75" customHeight="1">
      <x:c r="F210" s="446"/>
      <x:c r="G210" s="446"/>
      <x:c r="H210" s="446"/>
      <x:c r="I210" s="446"/>
      <x:c r="J210" s="446"/>
      <x:c r="K210" s="446"/>
      <x:c r="L210" s="446"/>
      <x:c r="M210" s="446"/>
      <x:c r="N210" s="446"/>
      <x:c r="O210" s="446"/>
      <x:c r="P210" s="446"/>
      <x:c r="Q210" s="446"/>
      <x:c r="R210" s="446"/>
      <x:c r="S210" s="446"/>
      <x:c r="T210" s="446"/>
      <x:c r="U210" s="446"/>
      <x:c r="V210" s="446"/>
      <x:c r="W210" s="446"/>
      <x:c r="X210" s="446"/>
      <x:c r="Y210" s="446"/>
      <x:c r="AA210" s="446"/>
      <x:c r="AC210" s="446"/>
      <x:c r="AD210" s="446"/>
      <x:c r="AE210" s="446"/>
      <x:c r="AF210" s="446"/>
      <x:c r="AG210" s="446"/>
      <x:c r="AH210" s="447"/>
      <x:c r="AI210" s="447"/>
      <x:c r="AJ210" s="446"/>
      <x:c r="AK210" s="446"/>
      <x:c r="AL210" s="446"/>
      <x:c r="AM210" s="446"/>
      <x:c r="AN210" s="446"/>
      <x:c r="AO210" s="446"/>
      <x:c r="AP210" s="446"/>
      <x:c r="AQ210" s="446"/>
      <x:c r="AR210" s="446"/>
      <x:c r="AS210" s="446"/>
      <x:c r="AT210" s="446"/>
      <x:c r="AU210" s="446"/>
      <x:c r="AV210" s="446"/>
      <x:c r="AW210" s="446"/>
      <x:c r="AX210" s="446"/>
      <x:c r="AY210" s="446"/>
      <x:c r="AZ210" s="446"/>
      <x:c r="BA210" s="446"/>
      <x:c r="BB210" s="446"/>
      <x:c r="BC210" s="446"/>
      <x:c r="BD210" s="446"/>
      <x:c r="BE210" s="446"/>
      <x:c r="BF210" s="446"/>
      <x:c r="BG210" s="446"/>
      <x:c r="BH210" s="446"/>
      <x:c r="BI210" s="446"/>
      <x:c r="BJ210" s="446"/>
      <x:c r="BK210" s="446"/>
      <x:c r="BL210" s="446"/>
      <x:c r="BM210" s="446"/>
      <x:c r="BN210" s="446"/>
      <x:c r="BO210" s="446"/>
      <x:c r="BP210" s="446"/>
      <x:c r="BQ210" s="446"/>
      <x:c r="BR210" s="446"/>
      <x:c r="BS210" s="446"/>
      <x:c r="BT210" s="446"/>
      <x:c r="BU210" s="446"/>
      <x:c r="BV210" s="446"/>
      <x:c r="BW210" s="446"/>
      <x:c r="BX210" s="446"/>
      <x:c r="BY210" s="446"/>
      <x:c r="BZ210" s="446"/>
      <x:c r="CA210" s="446"/>
      <x:c r="CB210" s="446"/>
      <x:c r="CC210" s="446"/>
      <x:c r="CD210" s="446"/>
      <x:c r="CE210" s="446"/>
      <x:c r="CF210" s="446"/>
      <x:c r="CG210" s="446"/>
      <x:c r="CH210" s="446"/>
      <x:c r="CI210" s="446"/>
      <x:c r="CJ210" s="446"/>
      <x:c r="CK210" s="446"/>
      <x:c r="CL210" s="446"/>
      <x:c r="CM210" s="446"/>
      <x:c r="CN210" s="446"/>
      <x:c r="CO210" s="446"/>
      <x:c r="CP210" s="446"/>
      <x:c r="CQ210" s="446"/>
      <x:c r="CR210" s="446"/>
      <x:c r="CS210" s="446"/>
      <x:c r="CT210" s="446"/>
      <x:c r="CU210" s="446"/>
      <x:c r="CV210" s="446"/>
      <x:c r="CW210" s="446"/>
      <x:c r="CX210" s="446"/>
      <x:c r="CY210" s="446"/>
      <x:c r="CZ210" s="446"/>
      <x:c r="DA210" s="446"/>
      <x:c r="DB210" s="446"/>
      <x:c r="DC210" s="446"/>
      <x:c r="DD210" s="446"/>
      <x:c r="DE210" s="446"/>
      <x:c r="DF210" s="446"/>
      <x:c r="DG210" s="446"/>
      <x:c r="DH210" s="446"/>
      <x:c r="DI210" s="446"/>
      <x:c r="DJ210" s="446"/>
      <x:c r="DK210" s="446"/>
      <x:c r="DL210" s="446"/>
      <x:c r="DM210" s="446"/>
      <x:c r="DN210" s="446"/>
      <x:c r="DO210" s="446"/>
      <x:c r="DP210" s="446"/>
      <x:c r="DQ210" s="446"/>
      <x:c r="DR210" s="446"/>
      <x:c r="DS210" s="446"/>
      <x:c r="DT210" s="446"/>
      <x:c r="DU210" s="446"/>
      <x:c r="DV210" s="446"/>
      <x:c r="DW210" s="446"/>
      <x:c r="DX210" s="446"/>
      <x:c r="DY210" s="446"/>
      <x:c r="DZ210" s="446"/>
      <x:c r="EA210" s="446"/>
      <x:c r="EB210" s="446"/>
      <x:c r="EC210" s="446"/>
      <x:c r="ED210" s="446"/>
      <x:c r="EE210" s="446"/>
      <x:c r="EF210" s="446"/>
      <x:c r="EG210" s="446"/>
      <x:c r="EH210" s="446"/>
      <x:c r="EI210" s="446"/>
      <x:c r="EJ210" s="446"/>
      <x:c r="EK210" s="446"/>
      <x:c r="EL210" s="446"/>
      <x:c r="EM210" s="446"/>
      <x:c r="EN210" s="446"/>
      <x:c r="EO210" s="446"/>
      <x:c r="EP210" s="446"/>
      <x:c r="EQ210" s="446"/>
      <x:c r="ER210" s="446"/>
      <x:c r="ES210" s="446"/>
      <x:c r="ET210" s="446"/>
      <x:c r="EU210" s="446"/>
      <x:c r="EV210" s="446"/>
      <x:c r="EW210" s="446"/>
      <x:c r="EX210" s="446"/>
      <x:c r="EY210" s="446"/>
      <x:c r="EZ210" s="446"/>
      <x:c r="FA210" s="446"/>
      <x:c r="FB210" s="446"/>
      <x:c r="FC210" s="446"/>
      <x:c r="FD210" s="446"/>
      <x:c r="FE210" s="446"/>
      <x:c r="FF210" s="446"/>
    </x:row>
    <x:row r="212" spans="6:162" s="448" customFormat="1" ht="15.75" customHeight="1">
      <x:c r="F212" s="446"/>
      <x:c r="G212" s="446"/>
      <x:c r="H212" s="446"/>
      <x:c r="I212" s="446"/>
      <x:c r="J212" s="446"/>
      <x:c r="K212" s="446"/>
      <x:c r="L212" s="446"/>
      <x:c r="M212" s="446"/>
      <x:c r="N212" s="446"/>
      <x:c r="O212" s="446"/>
      <x:c r="P212" s="446"/>
      <x:c r="Q212" s="446"/>
      <x:c r="R212" s="446"/>
      <x:c r="S212" s="446"/>
      <x:c r="T212" s="446"/>
      <x:c r="U212" s="446"/>
      <x:c r="V212" s="446"/>
      <x:c r="W212" s="446"/>
      <x:c r="X212" s="446"/>
      <x:c r="Y212" s="446"/>
      <x:c r="AA212" s="446"/>
      <x:c r="AC212" s="446"/>
      <x:c r="AD212" s="446"/>
      <x:c r="AE212" s="446"/>
      <x:c r="AF212" s="446"/>
      <x:c r="AG212" s="446"/>
      <x:c r="AH212" s="447"/>
      <x:c r="AI212" s="447"/>
      <x:c r="AJ212" s="446"/>
      <x:c r="AK212" s="446"/>
      <x:c r="AL212" s="446"/>
      <x:c r="AM212" s="446"/>
      <x:c r="AN212" s="446"/>
      <x:c r="AO212" s="446"/>
      <x:c r="AP212" s="446"/>
      <x:c r="AQ212" s="446"/>
      <x:c r="AR212" s="446"/>
      <x:c r="AS212" s="446"/>
      <x:c r="AT212" s="446"/>
      <x:c r="AU212" s="446"/>
      <x:c r="AV212" s="446"/>
      <x:c r="AW212" s="446"/>
      <x:c r="AX212" s="446"/>
      <x:c r="AY212" s="446"/>
      <x:c r="AZ212" s="446"/>
      <x:c r="BA212" s="446"/>
      <x:c r="BB212" s="446"/>
      <x:c r="BC212" s="446"/>
      <x:c r="BD212" s="446"/>
      <x:c r="BE212" s="446"/>
      <x:c r="BF212" s="446"/>
      <x:c r="BG212" s="446"/>
      <x:c r="BH212" s="446"/>
      <x:c r="BI212" s="446"/>
      <x:c r="BJ212" s="446"/>
      <x:c r="BK212" s="446"/>
      <x:c r="BL212" s="446"/>
      <x:c r="BM212" s="446"/>
      <x:c r="BN212" s="446"/>
      <x:c r="BO212" s="446"/>
      <x:c r="BP212" s="446"/>
      <x:c r="BQ212" s="446"/>
      <x:c r="BR212" s="446"/>
      <x:c r="BS212" s="446"/>
      <x:c r="BT212" s="446"/>
      <x:c r="BU212" s="446"/>
      <x:c r="BV212" s="446"/>
      <x:c r="BW212" s="446"/>
      <x:c r="BX212" s="446"/>
      <x:c r="BY212" s="446"/>
      <x:c r="BZ212" s="446"/>
      <x:c r="CA212" s="446"/>
      <x:c r="CB212" s="446"/>
      <x:c r="CC212" s="446"/>
      <x:c r="CD212" s="446"/>
      <x:c r="CE212" s="446"/>
      <x:c r="CF212" s="446"/>
      <x:c r="CG212" s="446"/>
      <x:c r="CH212" s="446"/>
      <x:c r="CI212" s="446"/>
      <x:c r="CJ212" s="446"/>
      <x:c r="CK212" s="446"/>
      <x:c r="CL212" s="446"/>
      <x:c r="CM212" s="446"/>
      <x:c r="CN212" s="446"/>
      <x:c r="CO212" s="446"/>
      <x:c r="CP212" s="446"/>
      <x:c r="CQ212" s="446"/>
      <x:c r="CR212" s="446"/>
      <x:c r="CS212" s="446"/>
      <x:c r="CT212" s="446"/>
      <x:c r="CU212" s="446"/>
      <x:c r="CV212" s="446"/>
      <x:c r="CW212" s="446"/>
      <x:c r="CX212" s="446"/>
      <x:c r="CY212" s="446"/>
      <x:c r="CZ212" s="446"/>
      <x:c r="DA212" s="446"/>
      <x:c r="DB212" s="446"/>
      <x:c r="DC212" s="446"/>
      <x:c r="DD212" s="446"/>
      <x:c r="DE212" s="446"/>
      <x:c r="DF212" s="446"/>
      <x:c r="DG212" s="446"/>
      <x:c r="DH212" s="446"/>
      <x:c r="DI212" s="446"/>
      <x:c r="DJ212" s="446"/>
      <x:c r="DK212" s="446"/>
      <x:c r="DL212" s="446"/>
      <x:c r="DM212" s="446"/>
      <x:c r="DN212" s="446"/>
      <x:c r="DO212" s="446"/>
      <x:c r="DP212" s="446"/>
      <x:c r="DQ212" s="446"/>
      <x:c r="DR212" s="446"/>
      <x:c r="DS212" s="446"/>
      <x:c r="DT212" s="446"/>
      <x:c r="DU212" s="446"/>
      <x:c r="DV212" s="446"/>
      <x:c r="DW212" s="446"/>
      <x:c r="DX212" s="446"/>
      <x:c r="DY212" s="446"/>
      <x:c r="DZ212" s="446"/>
      <x:c r="EA212" s="446"/>
      <x:c r="EB212" s="446"/>
      <x:c r="EC212" s="446"/>
      <x:c r="ED212" s="446"/>
      <x:c r="EE212" s="446"/>
      <x:c r="EF212" s="446"/>
      <x:c r="EG212" s="446"/>
      <x:c r="EH212" s="446"/>
      <x:c r="EI212" s="446"/>
      <x:c r="EJ212" s="446"/>
      <x:c r="EK212" s="446"/>
      <x:c r="EL212" s="446"/>
      <x:c r="EM212" s="446"/>
      <x:c r="EN212" s="446"/>
      <x:c r="EO212" s="446"/>
      <x:c r="EP212" s="446"/>
      <x:c r="EQ212" s="446"/>
      <x:c r="ER212" s="446"/>
      <x:c r="ES212" s="446"/>
      <x:c r="ET212" s="446"/>
      <x:c r="EU212" s="446"/>
      <x:c r="EV212" s="446"/>
      <x:c r="EW212" s="446"/>
      <x:c r="EX212" s="446"/>
      <x:c r="EY212" s="446"/>
      <x:c r="EZ212" s="446"/>
      <x:c r="FA212" s="446"/>
      <x:c r="FB212" s="446"/>
      <x:c r="FC212" s="446"/>
      <x:c r="FD212" s="446"/>
      <x:c r="FE212" s="446"/>
      <x:c r="FF212" s="446"/>
    </x:row>
    <x:row r="214" spans="6:162" s="448" customFormat="1" ht="15.75" customHeight="1">
      <x:c r="F214" s="446"/>
      <x:c r="G214" s="446"/>
      <x:c r="H214" s="446"/>
      <x:c r="I214" s="446"/>
      <x:c r="J214" s="446"/>
      <x:c r="K214" s="446"/>
      <x:c r="L214" s="446"/>
      <x:c r="M214" s="446"/>
      <x:c r="N214" s="446"/>
      <x:c r="O214" s="446"/>
      <x:c r="P214" s="446"/>
      <x:c r="Q214" s="446"/>
      <x:c r="R214" s="446"/>
      <x:c r="S214" s="446"/>
      <x:c r="T214" s="446"/>
      <x:c r="U214" s="446"/>
      <x:c r="V214" s="446"/>
      <x:c r="W214" s="446"/>
      <x:c r="X214" s="446"/>
      <x:c r="Y214" s="446"/>
      <x:c r="AA214" s="446"/>
      <x:c r="AC214" s="446"/>
      <x:c r="AD214" s="446"/>
      <x:c r="AE214" s="446"/>
      <x:c r="AF214" s="446"/>
      <x:c r="AG214" s="446"/>
      <x:c r="AH214" s="447"/>
      <x:c r="AI214" s="447"/>
      <x:c r="AJ214" s="446"/>
      <x:c r="AK214" s="446"/>
      <x:c r="AL214" s="446"/>
      <x:c r="AM214" s="446"/>
      <x:c r="AN214" s="446"/>
      <x:c r="AO214" s="446"/>
      <x:c r="AP214" s="446"/>
      <x:c r="AQ214" s="446"/>
      <x:c r="AR214" s="446"/>
      <x:c r="AS214" s="446"/>
      <x:c r="AT214" s="446"/>
      <x:c r="AU214" s="446"/>
      <x:c r="AV214" s="446"/>
      <x:c r="AW214" s="446"/>
      <x:c r="AX214" s="446"/>
      <x:c r="AY214" s="446"/>
      <x:c r="AZ214" s="446"/>
      <x:c r="BA214" s="446"/>
      <x:c r="BB214" s="446"/>
      <x:c r="BC214" s="446"/>
      <x:c r="BD214" s="446"/>
      <x:c r="BE214" s="446"/>
      <x:c r="BF214" s="446"/>
      <x:c r="BG214" s="446"/>
      <x:c r="BH214" s="446"/>
      <x:c r="BI214" s="446"/>
      <x:c r="BJ214" s="446"/>
      <x:c r="BK214" s="446"/>
      <x:c r="BL214" s="446"/>
      <x:c r="BM214" s="446"/>
      <x:c r="BN214" s="446"/>
      <x:c r="BO214" s="446"/>
      <x:c r="BP214" s="446"/>
      <x:c r="BQ214" s="446"/>
      <x:c r="BR214" s="446"/>
      <x:c r="BS214" s="446"/>
      <x:c r="BT214" s="446"/>
      <x:c r="BU214" s="446"/>
      <x:c r="BV214" s="446"/>
      <x:c r="BW214" s="446"/>
      <x:c r="BX214" s="446"/>
      <x:c r="BY214" s="446"/>
      <x:c r="BZ214" s="446"/>
      <x:c r="CA214" s="446"/>
      <x:c r="CB214" s="446"/>
      <x:c r="CC214" s="446"/>
      <x:c r="CD214" s="446"/>
      <x:c r="CE214" s="446"/>
      <x:c r="CF214" s="446"/>
      <x:c r="CG214" s="446"/>
      <x:c r="CH214" s="446"/>
      <x:c r="CI214" s="446"/>
      <x:c r="CJ214" s="446"/>
      <x:c r="CK214" s="446"/>
      <x:c r="CL214" s="446"/>
      <x:c r="CM214" s="446"/>
      <x:c r="CN214" s="446"/>
      <x:c r="CO214" s="446"/>
      <x:c r="CP214" s="446"/>
      <x:c r="CQ214" s="446"/>
      <x:c r="CR214" s="446"/>
      <x:c r="CS214" s="446"/>
      <x:c r="CT214" s="446"/>
      <x:c r="CU214" s="446"/>
      <x:c r="CV214" s="446"/>
      <x:c r="CW214" s="446"/>
      <x:c r="CX214" s="446"/>
      <x:c r="CY214" s="446"/>
      <x:c r="CZ214" s="446"/>
      <x:c r="DA214" s="446"/>
      <x:c r="DB214" s="446"/>
      <x:c r="DC214" s="446"/>
      <x:c r="DD214" s="446"/>
      <x:c r="DE214" s="446"/>
      <x:c r="DF214" s="446"/>
      <x:c r="DG214" s="446"/>
      <x:c r="DH214" s="446"/>
      <x:c r="DI214" s="446"/>
      <x:c r="DJ214" s="446"/>
      <x:c r="DK214" s="446"/>
      <x:c r="DL214" s="446"/>
      <x:c r="DM214" s="446"/>
      <x:c r="DN214" s="446"/>
      <x:c r="DO214" s="446"/>
      <x:c r="DP214" s="446"/>
      <x:c r="DQ214" s="446"/>
      <x:c r="DR214" s="446"/>
      <x:c r="DS214" s="446"/>
      <x:c r="DT214" s="446"/>
      <x:c r="DU214" s="446"/>
      <x:c r="DV214" s="446"/>
      <x:c r="DW214" s="446"/>
      <x:c r="DX214" s="446"/>
      <x:c r="DY214" s="446"/>
      <x:c r="DZ214" s="446"/>
      <x:c r="EA214" s="446"/>
      <x:c r="EB214" s="446"/>
      <x:c r="EC214" s="446"/>
      <x:c r="ED214" s="446"/>
      <x:c r="EE214" s="446"/>
      <x:c r="EF214" s="446"/>
      <x:c r="EG214" s="446"/>
      <x:c r="EH214" s="446"/>
      <x:c r="EI214" s="446"/>
      <x:c r="EJ214" s="446"/>
      <x:c r="EK214" s="446"/>
      <x:c r="EL214" s="446"/>
      <x:c r="EM214" s="446"/>
      <x:c r="EN214" s="446"/>
      <x:c r="EO214" s="446"/>
      <x:c r="EP214" s="446"/>
      <x:c r="EQ214" s="446"/>
      <x:c r="ER214" s="446"/>
      <x:c r="ES214" s="446"/>
      <x:c r="ET214" s="446"/>
      <x:c r="EU214" s="446"/>
      <x:c r="EV214" s="446"/>
      <x:c r="EW214" s="446"/>
      <x:c r="EX214" s="446"/>
      <x:c r="EY214" s="446"/>
      <x:c r="EZ214" s="446"/>
      <x:c r="FA214" s="446"/>
      <x:c r="FB214" s="446"/>
      <x:c r="FC214" s="446"/>
      <x:c r="FD214" s="446"/>
      <x:c r="FE214" s="446"/>
      <x:c r="FF214" s="446"/>
    </x:row>
    <x:row r="216" spans="6:162" s="448" customFormat="1" ht="15.75" customHeight="1">
      <x:c r="F216" s="446"/>
      <x:c r="G216" s="446"/>
      <x:c r="H216" s="446"/>
      <x:c r="I216" s="446"/>
      <x:c r="J216" s="446"/>
      <x:c r="K216" s="446"/>
      <x:c r="L216" s="446"/>
      <x:c r="M216" s="446"/>
      <x:c r="N216" s="446"/>
      <x:c r="O216" s="446"/>
      <x:c r="P216" s="446"/>
      <x:c r="Q216" s="446"/>
      <x:c r="R216" s="446"/>
      <x:c r="S216" s="446"/>
      <x:c r="T216" s="446"/>
      <x:c r="U216" s="446"/>
      <x:c r="V216" s="446"/>
      <x:c r="W216" s="446"/>
      <x:c r="X216" s="446"/>
      <x:c r="Y216" s="446"/>
      <x:c r="AA216" s="446"/>
      <x:c r="AC216" s="446"/>
      <x:c r="AD216" s="446"/>
      <x:c r="AE216" s="446"/>
      <x:c r="AF216" s="446"/>
      <x:c r="AG216" s="446"/>
      <x:c r="AH216" s="447"/>
      <x:c r="AI216" s="447"/>
      <x:c r="AJ216" s="446"/>
      <x:c r="AK216" s="446"/>
      <x:c r="AL216" s="446"/>
      <x:c r="AM216" s="446"/>
      <x:c r="AN216" s="446"/>
      <x:c r="AO216" s="446"/>
      <x:c r="AP216" s="446"/>
      <x:c r="AQ216" s="446"/>
      <x:c r="AR216" s="446"/>
      <x:c r="AS216" s="446"/>
      <x:c r="AT216" s="446"/>
      <x:c r="AU216" s="446"/>
      <x:c r="AV216" s="446"/>
      <x:c r="AW216" s="446"/>
      <x:c r="AX216" s="446"/>
      <x:c r="AY216" s="446"/>
      <x:c r="AZ216" s="446"/>
      <x:c r="BA216" s="446"/>
      <x:c r="BB216" s="446"/>
      <x:c r="BC216" s="446"/>
      <x:c r="BD216" s="446"/>
      <x:c r="BE216" s="446"/>
      <x:c r="BF216" s="446"/>
      <x:c r="BG216" s="446"/>
      <x:c r="BH216" s="446"/>
      <x:c r="BI216" s="446"/>
      <x:c r="BJ216" s="446"/>
      <x:c r="BK216" s="446"/>
      <x:c r="BL216" s="446"/>
      <x:c r="BM216" s="446"/>
      <x:c r="BN216" s="446"/>
      <x:c r="BO216" s="446"/>
      <x:c r="BP216" s="446"/>
      <x:c r="BQ216" s="446"/>
      <x:c r="BR216" s="446"/>
      <x:c r="BS216" s="446"/>
      <x:c r="BT216" s="446"/>
      <x:c r="BU216" s="446"/>
      <x:c r="BV216" s="446"/>
      <x:c r="BW216" s="446"/>
      <x:c r="BX216" s="446"/>
      <x:c r="BY216" s="446"/>
      <x:c r="BZ216" s="446"/>
      <x:c r="CA216" s="446"/>
      <x:c r="CB216" s="446"/>
      <x:c r="CC216" s="446"/>
      <x:c r="CD216" s="446"/>
      <x:c r="CE216" s="446"/>
      <x:c r="CF216" s="446"/>
      <x:c r="CG216" s="446"/>
      <x:c r="CH216" s="446"/>
      <x:c r="CI216" s="446"/>
      <x:c r="CJ216" s="446"/>
      <x:c r="CK216" s="446"/>
      <x:c r="CL216" s="446"/>
      <x:c r="CM216" s="446"/>
      <x:c r="CN216" s="446"/>
      <x:c r="CO216" s="446"/>
      <x:c r="CP216" s="446"/>
      <x:c r="CQ216" s="446"/>
      <x:c r="CR216" s="446"/>
      <x:c r="CS216" s="446"/>
      <x:c r="CT216" s="446"/>
      <x:c r="CU216" s="446"/>
      <x:c r="CV216" s="446"/>
      <x:c r="CW216" s="446"/>
      <x:c r="CX216" s="446"/>
      <x:c r="CY216" s="446"/>
      <x:c r="CZ216" s="446"/>
      <x:c r="DA216" s="446"/>
      <x:c r="DB216" s="446"/>
      <x:c r="DC216" s="446"/>
      <x:c r="DD216" s="446"/>
      <x:c r="DE216" s="446"/>
      <x:c r="DF216" s="446"/>
      <x:c r="DG216" s="446"/>
      <x:c r="DH216" s="446"/>
      <x:c r="DI216" s="446"/>
      <x:c r="DJ216" s="446"/>
      <x:c r="DK216" s="446"/>
      <x:c r="DL216" s="446"/>
      <x:c r="DM216" s="446"/>
      <x:c r="DN216" s="446"/>
      <x:c r="DO216" s="446"/>
      <x:c r="DP216" s="446"/>
      <x:c r="DQ216" s="446"/>
      <x:c r="DR216" s="446"/>
      <x:c r="DS216" s="446"/>
      <x:c r="DT216" s="446"/>
      <x:c r="DU216" s="446"/>
      <x:c r="DV216" s="446"/>
      <x:c r="DW216" s="446"/>
      <x:c r="DX216" s="446"/>
      <x:c r="DY216" s="446"/>
      <x:c r="DZ216" s="446"/>
      <x:c r="EA216" s="446"/>
      <x:c r="EB216" s="446"/>
      <x:c r="EC216" s="446"/>
      <x:c r="ED216" s="446"/>
      <x:c r="EE216" s="446"/>
      <x:c r="EF216" s="446"/>
      <x:c r="EG216" s="446"/>
      <x:c r="EH216" s="446"/>
      <x:c r="EI216" s="446"/>
      <x:c r="EJ216" s="446"/>
      <x:c r="EK216" s="446"/>
      <x:c r="EL216" s="446"/>
      <x:c r="EM216" s="446"/>
      <x:c r="EN216" s="446"/>
      <x:c r="EO216" s="446"/>
      <x:c r="EP216" s="446"/>
      <x:c r="EQ216" s="446"/>
      <x:c r="ER216" s="446"/>
      <x:c r="ES216" s="446"/>
      <x:c r="ET216" s="446"/>
      <x:c r="EU216" s="446"/>
      <x:c r="EV216" s="446"/>
      <x:c r="EW216" s="446"/>
      <x:c r="EX216" s="446"/>
      <x:c r="EY216" s="446"/>
      <x:c r="EZ216" s="446"/>
      <x:c r="FA216" s="446"/>
      <x:c r="FB216" s="446"/>
      <x:c r="FC216" s="446"/>
      <x:c r="FD216" s="446"/>
      <x:c r="FE216" s="446"/>
      <x:c r="FF216" s="446"/>
    </x:row>
    <x:row r="218" spans="6:162" s="448" customFormat="1" ht="15.75" customHeight="1">
      <x:c r="F218" s="446"/>
      <x:c r="G218" s="446"/>
      <x:c r="H218" s="446"/>
      <x:c r="I218" s="446"/>
      <x:c r="J218" s="446"/>
      <x:c r="K218" s="446"/>
      <x:c r="L218" s="446"/>
      <x:c r="M218" s="446"/>
      <x:c r="N218" s="446"/>
      <x:c r="O218" s="446"/>
      <x:c r="P218" s="446"/>
      <x:c r="Q218" s="446"/>
      <x:c r="R218" s="446"/>
      <x:c r="S218" s="446"/>
      <x:c r="T218" s="446"/>
      <x:c r="U218" s="446"/>
      <x:c r="V218" s="446"/>
      <x:c r="W218" s="446"/>
      <x:c r="X218" s="446"/>
      <x:c r="Y218" s="446"/>
      <x:c r="AA218" s="446"/>
      <x:c r="AC218" s="446"/>
      <x:c r="AD218" s="446"/>
      <x:c r="AE218" s="446"/>
      <x:c r="AF218" s="446"/>
      <x:c r="AG218" s="446"/>
      <x:c r="AH218" s="447"/>
      <x:c r="AI218" s="447"/>
      <x:c r="AJ218" s="446"/>
      <x:c r="AK218" s="446"/>
      <x:c r="AL218" s="446"/>
      <x:c r="AM218" s="446"/>
      <x:c r="AN218" s="446"/>
      <x:c r="AO218" s="446"/>
      <x:c r="AP218" s="446"/>
      <x:c r="AQ218" s="446"/>
      <x:c r="AR218" s="446"/>
      <x:c r="AS218" s="446"/>
      <x:c r="AT218" s="446"/>
      <x:c r="AU218" s="446"/>
      <x:c r="AV218" s="446"/>
      <x:c r="AW218" s="446"/>
      <x:c r="AX218" s="446"/>
      <x:c r="AY218" s="446"/>
      <x:c r="AZ218" s="446"/>
      <x:c r="BA218" s="446"/>
      <x:c r="BB218" s="446"/>
      <x:c r="BC218" s="446"/>
      <x:c r="BD218" s="446"/>
      <x:c r="BE218" s="446"/>
      <x:c r="BF218" s="446"/>
      <x:c r="BG218" s="446"/>
      <x:c r="BH218" s="446"/>
      <x:c r="BI218" s="446"/>
      <x:c r="BJ218" s="446"/>
      <x:c r="BK218" s="446"/>
      <x:c r="BL218" s="446"/>
      <x:c r="BM218" s="446"/>
      <x:c r="BN218" s="446"/>
      <x:c r="BO218" s="446"/>
      <x:c r="BP218" s="446"/>
      <x:c r="BQ218" s="446"/>
      <x:c r="BR218" s="446"/>
      <x:c r="BS218" s="446"/>
      <x:c r="BT218" s="446"/>
      <x:c r="BU218" s="446"/>
      <x:c r="BV218" s="446"/>
      <x:c r="BW218" s="446"/>
      <x:c r="BX218" s="446"/>
      <x:c r="BY218" s="446"/>
      <x:c r="BZ218" s="446"/>
      <x:c r="CA218" s="446"/>
      <x:c r="CB218" s="446"/>
      <x:c r="CC218" s="446"/>
      <x:c r="CD218" s="446"/>
      <x:c r="CE218" s="446"/>
      <x:c r="CF218" s="446"/>
      <x:c r="CG218" s="446"/>
      <x:c r="CH218" s="446"/>
      <x:c r="CI218" s="446"/>
      <x:c r="CJ218" s="446"/>
      <x:c r="CK218" s="446"/>
      <x:c r="CL218" s="446"/>
      <x:c r="CM218" s="446"/>
      <x:c r="CN218" s="446"/>
      <x:c r="CO218" s="446"/>
      <x:c r="CP218" s="446"/>
      <x:c r="CQ218" s="446"/>
      <x:c r="CR218" s="446"/>
      <x:c r="CS218" s="446"/>
      <x:c r="CT218" s="446"/>
      <x:c r="CU218" s="446"/>
      <x:c r="CV218" s="446"/>
      <x:c r="CW218" s="446"/>
      <x:c r="CX218" s="446"/>
      <x:c r="CY218" s="446"/>
      <x:c r="CZ218" s="446"/>
      <x:c r="DA218" s="446"/>
      <x:c r="DB218" s="446"/>
      <x:c r="DC218" s="446"/>
      <x:c r="DD218" s="446"/>
      <x:c r="DE218" s="446"/>
      <x:c r="DF218" s="446"/>
      <x:c r="DG218" s="446"/>
      <x:c r="DH218" s="446"/>
      <x:c r="DI218" s="446"/>
      <x:c r="DJ218" s="446"/>
      <x:c r="DK218" s="446"/>
      <x:c r="DL218" s="446"/>
      <x:c r="DM218" s="446"/>
      <x:c r="DN218" s="446"/>
      <x:c r="DO218" s="446"/>
      <x:c r="DP218" s="446"/>
      <x:c r="DQ218" s="446"/>
      <x:c r="DR218" s="446"/>
      <x:c r="DS218" s="446"/>
      <x:c r="DT218" s="446"/>
      <x:c r="DU218" s="446"/>
      <x:c r="DV218" s="446"/>
      <x:c r="DW218" s="446"/>
      <x:c r="DX218" s="446"/>
      <x:c r="DY218" s="446"/>
      <x:c r="DZ218" s="446"/>
      <x:c r="EA218" s="446"/>
      <x:c r="EB218" s="446"/>
      <x:c r="EC218" s="446"/>
      <x:c r="ED218" s="446"/>
      <x:c r="EE218" s="446"/>
      <x:c r="EF218" s="446"/>
      <x:c r="EG218" s="446"/>
      <x:c r="EH218" s="446"/>
      <x:c r="EI218" s="446"/>
      <x:c r="EJ218" s="446"/>
      <x:c r="EK218" s="446"/>
      <x:c r="EL218" s="446"/>
      <x:c r="EM218" s="446"/>
      <x:c r="EN218" s="446"/>
      <x:c r="EO218" s="446"/>
      <x:c r="EP218" s="446"/>
      <x:c r="EQ218" s="446"/>
      <x:c r="ER218" s="446"/>
      <x:c r="ES218" s="446"/>
      <x:c r="ET218" s="446"/>
      <x:c r="EU218" s="446"/>
      <x:c r="EV218" s="446"/>
      <x:c r="EW218" s="446"/>
      <x:c r="EX218" s="446"/>
      <x:c r="EY218" s="446"/>
      <x:c r="EZ218" s="446"/>
      <x:c r="FA218" s="446"/>
      <x:c r="FB218" s="446"/>
      <x:c r="FC218" s="446"/>
      <x:c r="FD218" s="446"/>
      <x:c r="FE218" s="446"/>
      <x:c r="FF218" s="446"/>
    </x:row>
    <x:row r="220" spans="6:162" s="448" customFormat="1" ht="15.75" customHeight="1">
      <x:c r="F220" s="446"/>
      <x:c r="G220" s="446"/>
      <x:c r="H220" s="446"/>
      <x:c r="I220" s="446"/>
      <x:c r="J220" s="446"/>
      <x:c r="K220" s="446"/>
      <x:c r="L220" s="446"/>
      <x:c r="M220" s="446"/>
      <x:c r="N220" s="446"/>
      <x:c r="O220" s="446"/>
      <x:c r="P220" s="446"/>
      <x:c r="Q220" s="446"/>
      <x:c r="R220" s="446"/>
      <x:c r="S220" s="446"/>
      <x:c r="T220" s="446"/>
      <x:c r="U220" s="446"/>
      <x:c r="V220" s="446"/>
      <x:c r="W220" s="446"/>
      <x:c r="X220" s="446"/>
      <x:c r="Y220" s="446"/>
      <x:c r="AA220" s="446"/>
      <x:c r="AC220" s="446"/>
      <x:c r="AD220" s="446"/>
      <x:c r="AE220" s="446"/>
      <x:c r="AF220" s="446"/>
      <x:c r="AG220" s="446"/>
      <x:c r="AH220" s="447"/>
      <x:c r="AI220" s="447"/>
      <x:c r="AJ220" s="446"/>
      <x:c r="AK220" s="446"/>
      <x:c r="AL220" s="446"/>
      <x:c r="AM220" s="446"/>
      <x:c r="AN220" s="446"/>
      <x:c r="AO220" s="446"/>
      <x:c r="AP220" s="446"/>
      <x:c r="AQ220" s="446"/>
      <x:c r="AR220" s="446"/>
      <x:c r="AS220" s="446"/>
      <x:c r="AT220" s="446"/>
      <x:c r="AU220" s="446"/>
      <x:c r="AV220" s="446"/>
      <x:c r="AW220" s="446"/>
      <x:c r="AX220" s="446"/>
      <x:c r="AY220" s="446"/>
      <x:c r="AZ220" s="446"/>
      <x:c r="BA220" s="446"/>
      <x:c r="BB220" s="446"/>
      <x:c r="BC220" s="446"/>
      <x:c r="BD220" s="446"/>
      <x:c r="BE220" s="446"/>
      <x:c r="BF220" s="446"/>
      <x:c r="BG220" s="446"/>
      <x:c r="BH220" s="446"/>
      <x:c r="BI220" s="446"/>
      <x:c r="BJ220" s="446"/>
      <x:c r="BK220" s="446"/>
      <x:c r="BL220" s="446"/>
      <x:c r="BM220" s="446"/>
      <x:c r="BN220" s="446"/>
      <x:c r="BO220" s="446"/>
      <x:c r="BP220" s="446"/>
      <x:c r="BQ220" s="446"/>
      <x:c r="BR220" s="446"/>
      <x:c r="BS220" s="446"/>
      <x:c r="BT220" s="446"/>
      <x:c r="BU220" s="446"/>
      <x:c r="BV220" s="446"/>
      <x:c r="BW220" s="446"/>
      <x:c r="BX220" s="446"/>
      <x:c r="BY220" s="446"/>
      <x:c r="BZ220" s="446"/>
      <x:c r="CA220" s="446"/>
      <x:c r="CB220" s="446"/>
      <x:c r="CC220" s="446"/>
      <x:c r="CD220" s="446"/>
      <x:c r="CE220" s="446"/>
      <x:c r="CF220" s="446"/>
      <x:c r="CG220" s="446"/>
      <x:c r="CH220" s="446"/>
      <x:c r="CI220" s="446"/>
      <x:c r="CJ220" s="446"/>
      <x:c r="CK220" s="446"/>
      <x:c r="CL220" s="446"/>
      <x:c r="CM220" s="446"/>
      <x:c r="CN220" s="446"/>
      <x:c r="CO220" s="446"/>
      <x:c r="CP220" s="446"/>
      <x:c r="CQ220" s="446"/>
      <x:c r="CR220" s="446"/>
      <x:c r="CS220" s="446"/>
      <x:c r="CT220" s="446"/>
      <x:c r="CU220" s="446"/>
      <x:c r="CV220" s="446"/>
      <x:c r="CW220" s="446"/>
      <x:c r="CX220" s="446"/>
      <x:c r="CY220" s="446"/>
      <x:c r="CZ220" s="446"/>
      <x:c r="DA220" s="446"/>
      <x:c r="DB220" s="446"/>
      <x:c r="DC220" s="446"/>
      <x:c r="DD220" s="446"/>
      <x:c r="DE220" s="446"/>
      <x:c r="DF220" s="446"/>
      <x:c r="DG220" s="446"/>
      <x:c r="DH220" s="446"/>
      <x:c r="DI220" s="446"/>
      <x:c r="DJ220" s="446"/>
      <x:c r="DK220" s="446"/>
      <x:c r="DL220" s="446"/>
      <x:c r="DM220" s="446"/>
      <x:c r="DN220" s="446"/>
      <x:c r="DO220" s="446"/>
      <x:c r="DP220" s="446"/>
      <x:c r="DQ220" s="446"/>
      <x:c r="DR220" s="446"/>
      <x:c r="DS220" s="446"/>
      <x:c r="DT220" s="446"/>
      <x:c r="DU220" s="446"/>
      <x:c r="DV220" s="446"/>
      <x:c r="DW220" s="446"/>
      <x:c r="DX220" s="446"/>
      <x:c r="DY220" s="446"/>
      <x:c r="DZ220" s="446"/>
      <x:c r="EA220" s="446"/>
      <x:c r="EB220" s="446"/>
      <x:c r="EC220" s="446"/>
      <x:c r="ED220" s="446"/>
      <x:c r="EE220" s="446"/>
      <x:c r="EF220" s="446"/>
      <x:c r="EG220" s="446"/>
      <x:c r="EH220" s="446"/>
      <x:c r="EI220" s="446"/>
      <x:c r="EJ220" s="446"/>
      <x:c r="EK220" s="446"/>
      <x:c r="EL220" s="446"/>
      <x:c r="EM220" s="446"/>
      <x:c r="EN220" s="446"/>
      <x:c r="EO220" s="446"/>
      <x:c r="EP220" s="446"/>
      <x:c r="EQ220" s="446"/>
      <x:c r="ER220" s="446"/>
      <x:c r="ES220" s="446"/>
      <x:c r="ET220" s="446"/>
      <x:c r="EU220" s="446"/>
      <x:c r="EV220" s="446"/>
      <x:c r="EW220" s="446"/>
      <x:c r="EX220" s="446"/>
      <x:c r="EY220" s="446"/>
      <x:c r="EZ220" s="446"/>
      <x:c r="FA220" s="446"/>
      <x:c r="FB220" s="446"/>
      <x:c r="FC220" s="446"/>
      <x:c r="FD220" s="446"/>
      <x:c r="FE220" s="446"/>
      <x:c r="FF220" s="446"/>
    </x:row>
    <x:row r="222" spans="6:162" s="448" customFormat="1" ht="15.75" customHeight="1">
      <x:c r="F222" s="446"/>
      <x:c r="G222" s="446"/>
      <x:c r="H222" s="446"/>
      <x:c r="I222" s="446"/>
      <x:c r="J222" s="446"/>
      <x:c r="K222" s="446"/>
      <x:c r="L222" s="446"/>
      <x:c r="M222" s="446"/>
      <x:c r="N222" s="446"/>
      <x:c r="O222" s="446"/>
      <x:c r="P222" s="446"/>
      <x:c r="Q222" s="446"/>
      <x:c r="R222" s="446"/>
      <x:c r="S222" s="446"/>
      <x:c r="T222" s="446"/>
      <x:c r="U222" s="446"/>
      <x:c r="V222" s="446"/>
      <x:c r="W222" s="446"/>
      <x:c r="X222" s="446"/>
      <x:c r="Y222" s="446"/>
      <x:c r="AA222" s="446"/>
      <x:c r="AC222" s="446"/>
      <x:c r="AD222" s="446"/>
      <x:c r="AE222" s="446"/>
      <x:c r="AF222" s="446"/>
      <x:c r="AG222" s="446"/>
      <x:c r="AH222" s="447"/>
      <x:c r="AI222" s="447"/>
      <x:c r="AJ222" s="446"/>
      <x:c r="AK222" s="446"/>
      <x:c r="AL222" s="446"/>
      <x:c r="AM222" s="446"/>
      <x:c r="AN222" s="446"/>
      <x:c r="AO222" s="446"/>
      <x:c r="AP222" s="446"/>
      <x:c r="AQ222" s="446"/>
      <x:c r="AR222" s="446"/>
      <x:c r="AS222" s="446"/>
      <x:c r="AT222" s="446"/>
      <x:c r="AU222" s="446"/>
      <x:c r="AV222" s="446"/>
      <x:c r="AW222" s="446"/>
      <x:c r="AX222" s="446"/>
      <x:c r="AY222" s="446"/>
      <x:c r="AZ222" s="446"/>
      <x:c r="BA222" s="446"/>
      <x:c r="BB222" s="446"/>
      <x:c r="BC222" s="446"/>
      <x:c r="BD222" s="446"/>
      <x:c r="BE222" s="446"/>
      <x:c r="BF222" s="446"/>
      <x:c r="BG222" s="446"/>
      <x:c r="BH222" s="446"/>
      <x:c r="BI222" s="446"/>
      <x:c r="BJ222" s="446"/>
      <x:c r="BK222" s="446"/>
      <x:c r="BL222" s="446"/>
      <x:c r="BM222" s="446"/>
      <x:c r="BN222" s="446"/>
      <x:c r="BO222" s="446"/>
      <x:c r="BP222" s="446"/>
      <x:c r="BQ222" s="446"/>
      <x:c r="BR222" s="446"/>
      <x:c r="BS222" s="446"/>
      <x:c r="BT222" s="446"/>
      <x:c r="BU222" s="446"/>
      <x:c r="BV222" s="446"/>
      <x:c r="BW222" s="446"/>
      <x:c r="BX222" s="446"/>
      <x:c r="BY222" s="446"/>
      <x:c r="BZ222" s="446"/>
      <x:c r="CA222" s="446"/>
      <x:c r="CB222" s="446"/>
      <x:c r="CC222" s="446"/>
      <x:c r="CD222" s="446"/>
      <x:c r="CE222" s="446"/>
      <x:c r="CF222" s="446"/>
      <x:c r="CG222" s="446"/>
      <x:c r="CH222" s="446"/>
      <x:c r="CI222" s="446"/>
      <x:c r="CJ222" s="446"/>
      <x:c r="CK222" s="446"/>
      <x:c r="CL222" s="446"/>
      <x:c r="CM222" s="446"/>
      <x:c r="CN222" s="446"/>
      <x:c r="CO222" s="446"/>
      <x:c r="CP222" s="446"/>
      <x:c r="CQ222" s="446"/>
      <x:c r="CR222" s="446"/>
      <x:c r="CS222" s="446"/>
      <x:c r="CT222" s="446"/>
      <x:c r="CU222" s="446"/>
      <x:c r="CV222" s="446"/>
      <x:c r="CW222" s="446"/>
      <x:c r="CX222" s="446"/>
      <x:c r="CY222" s="446"/>
      <x:c r="CZ222" s="446"/>
      <x:c r="DA222" s="446"/>
      <x:c r="DB222" s="446"/>
      <x:c r="DC222" s="446"/>
      <x:c r="DD222" s="446"/>
      <x:c r="DE222" s="446"/>
      <x:c r="DF222" s="446"/>
      <x:c r="DG222" s="446"/>
      <x:c r="DH222" s="446"/>
      <x:c r="DI222" s="446"/>
      <x:c r="DJ222" s="446"/>
      <x:c r="DK222" s="446"/>
      <x:c r="DL222" s="446"/>
      <x:c r="DM222" s="446"/>
      <x:c r="DN222" s="446"/>
      <x:c r="DO222" s="446"/>
      <x:c r="DP222" s="446"/>
      <x:c r="DQ222" s="446"/>
      <x:c r="DR222" s="446"/>
      <x:c r="DS222" s="446"/>
      <x:c r="DT222" s="446"/>
      <x:c r="DU222" s="446"/>
      <x:c r="DV222" s="446"/>
      <x:c r="DW222" s="446"/>
      <x:c r="DX222" s="446"/>
      <x:c r="DY222" s="446"/>
      <x:c r="DZ222" s="446"/>
      <x:c r="EA222" s="446"/>
      <x:c r="EB222" s="446"/>
      <x:c r="EC222" s="446"/>
      <x:c r="ED222" s="446"/>
      <x:c r="EE222" s="446"/>
      <x:c r="EF222" s="446"/>
      <x:c r="EG222" s="446"/>
      <x:c r="EH222" s="446"/>
      <x:c r="EI222" s="446"/>
      <x:c r="EJ222" s="446"/>
      <x:c r="EK222" s="446"/>
      <x:c r="EL222" s="446"/>
      <x:c r="EM222" s="446"/>
      <x:c r="EN222" s="446"/>
      <x:c r="EO222" s="446"/>
      <x:c r="EP222" s="446"/>
      <x:c r="EQ222" s="446"/>
      <x:c r="ER222" s="446"/>
      <x:c r="ES222" s="446"/>
      <x:c r="ET222" s="446"/>
      <x:c r="EU222" s="446"/>
      <x:c r="EV222" s="446"/>
      <x:c r="EW222" s="446"/>
      <x:c r="EX222" s="446"/>
      <x:c r="EY222" s="446"/>
      <x:c r="EZ222" s="446"/>
      <x:c r="FA222" s="446"/>
      <x:c r="FB222" s="446"/>
      <x:c r="FC222" s="446"/>
      <x:c r="FD222" s="446"/>
      <x:c r="FE222" s="446"/>
      <x:c r="FF222" s="446"/>
    </x:row>
    <x:row r="224" spans="6:162" s="448" customFormat="1" ht="15.75" customHeight="1">
      <x:c r="F224" s="446"/>
      <x:c r="G224" s="446"/>
      <x:c r="H224" s="446"/>
      <x:c r="I224" s="446"/>
      <x:c r="J224" s="446"/>
      <x:c r="K224" s="446"/>
      <x:c r="L224" s="446"/>
      <x:c r="M224" s="446"/>
      <x:c r="N224" s="446"/>
      <x:c r="O224" s="446"/>
      <x:c r="P224" s="446"/>
      <x:c r="Q224" s="446"/>
      <x:c r="R224" s="446"/>
      <x:c r="S224" s="446"/>
      <x:c r="T224" s="446"/>
      <x:c r="U224" s="446"/>
      <x:c r="V224" s="446"/>
      <x:c r="W224" s="446"/>
      <x:c r="X224" s="446"/>
      <x:c r="Y224" s="446"/>
      <x:c r="AA224" s="446"/>
      <x:c r="AC224" s="446"/>
      <x:c r="AD224" s="446"/>
      <x:c r="AE224" s="446"/>
      <x:c r="AF224" s="446"/>
      <x:c r="AG224" s="446"/>
      <x:c r="AH224" s="447"/>
      <x:c r="AI224" s="447"/>
      <x:c r="AJ224" s="446"/>
      <x:c r="AK224" s="446"/>
      <x:c r="AL224" s="446"/>
      <x:c r="AM224" s="446"/>
      <x:c r="AN224" s="446"/>
      <x:c r="AO224" s="446"/>
      <x:c r="AP224" s="446"/>
      <x:c r="AQ224" s="446"/>
      <x:c r="AR224" s="446"/>
      <x:c r="AS224" s="446"/>
      <x:c r="AT224" s="446"/>
      <x:c r="AU224" s="446"/>
      <x:c r="AV224" s="446"/>
      <x:c r="AW224" s="446"/>
      <x:c r="AX224" s="446"/>
      <x:c r="AY224" s="446"/>
      <x:c r="AZ224" s="446"/>
      <x:c r="BA224" s="446"/>
      <x:c r="BB224" s="446"/>
      <x:c r="BC224" s="446"/>
      <x:c r="BD224" s="446"/>
      <x:c r="BE224" s="446"/>
      <x:c r="BF224" s="446"/>
      <x:c r="BG224" s="446"/>
      <x:c r="BH224" s="446"/>
      <x:c r="BI224" s="446"/>
      <x:c r="BJ224" s="446"/>
      <x:c r="BK224" s="446"/>
      <x:c r="BL224" s="446"/>
      <x:c r="BM224" s="446"/>
      <x:c r="BN224" s="446"/>
      <x:c r="BO224" s="446"/>
      <x:c r="BP224" s="446"/>
      <x:c r="BQ224" s="446"/>
      <x:c r="BR224" s="446"/>
      <x:c r="BS224" s="446"/>
      <x:c r="BT224" s="446"/>
      <x:c r="BU224" s="446"/>
      <x:c r="BV224" s="446"/>
      <x:c r="BW224" s="446"/>
      <x:c r="BX224" s="446"/>
      <x:c r="BY224" s="446"/>
      <x:c r="BZ224" s="446"/>
      <x:c r="CA224" s="446"/>
      <x:c r="CB224" s="446"/>
      <x:c r="CC224" s="446"/>
      <x:c r="CD224" s="446"/>
      <x:c r="CE224" s="446"/>
      <x:c r="CF224" s="446"/>
      <x:c r="CG224" s="446"/>
      <x:c r="CH224" s="446"/>
      <x:c r="CI224" s="446"/>
      <x:c r="CJ224" s="446"/>
      <x:c r="CK224" s="446"/>
      <x:c r="CL224" s="446"/>
      <x:c r="CM224" s="446"/>
      <x:c r="CN224" s="446"/>
      <x:c r="CO224" s="446"/>
      <x:c r="CP224" s="446"/>
      <x:c r="CQ224" s="446"/>
      <x:c r="CR224" s="446"/>
      <x:c r="CS224" s="446"/>
      <x:c r="CT224" s="446"/>
      <x:c r="CU224" s="446"/>
      <x:c r="CV224" s="446"/>
      <x:c r="CW224" s="446"/>
      <x:c r="CX224" s="446"/>
      <x:c r="CY224" s="446"/>
      <x:c r="CZ224" s="446"/>
      <x:c r="DA224" s="446"/>
      <x:c r="DB224" s="446"/>
      <x:c r="DC224" s="446"/>
      <x:c r="DD224" s="446"/>
      <x:c r="DE224" s="446"/>
      <x:c r="DF224" s="446"/>
      <x:c r="DG224" s="446"/>
      <x:c r="DH224" s="446"/>
      <x:c r="DI224" s="446"/>
      <x:c r="DJ224" s="446"/>
      <x:c r="DK224" s="446"/>
      <x:c r="DL224" s="446"/>
      <x:c r="DM224" s="446"/>
      <x:c r="DN224" s="446"/>
      <x:c r="DO224" s="446"/>
      <x:c r="DP224" s="446"/>
      <x:c r="DQ224" s="446"/>
      <x:c r="DR224" s="446"/>
      <x:c r="DS224" s="446"/>
      <x:c r="DT224" s="446"/>
      <x:c r="DU224" s="446"/>
      <x:c r="DV224" s="446"/>
      <x:c r="DW224" s="446"/>
      <x:c r="DX224" s="446"/>
      <x:c r="DY224" s="446"/>
      <x:c r="DZ224" s="446"/>
      <x:c r="EA224" s="446"/>
      <x:c r="EB224" s="446"/>
      <x:c r="EC224" s="446"/>
      <x:c r="ED224" s="446"/>
      <x:c r="EE224" s="446"/>
      <x:c r="EF224" s="446"/>
      <x:c r="EG224" s="446"/>
      <x:c r="EH224" s="446"/>
      <x:c r="EI224" s="446"/>
      <x:c r="EJ224" s="446"/>
      <x:c r="EK224" s="446"/>
      <x:c r="EL224" s="446"/>
      <x:c r="EM224" s="446"/>
      <x:c r="EN224" s="446"/>
      <x:c r="EO224" s="446"/>
      <x:c r="EP224" s="446"/>
      <x:c r="EQ224" s="446"/>
      <x:c r="ER224" s="446"/>
      <x:c r="ES224" s="446"/>
      <x:c r="ET224" s="446"/>
      <x:c r="EU224" s="446"/>
      <x:c r="EV224" s="446"/>
      <x:c r="EW224" s="446"/>
      <x:c r="EX224" s="446"/>
      <x:c r="EY224" s="446"/>
      <x:c r="EZ224" s="446"/>
      <x:c r="FA224" s="446"/>
      <x:c r="FB224" s="446"/>
      <x:c r="FC224" s="446"/>
      <x:c r="FD224" s="446"/>
      <x:c r="FE224" s="446"/>
      <x:c r="FF224" s="446"/>
    </x:row>
    <x:row r="226" spans="6:162" s="448" customFormat="1" ht="15.75" customHeight="1">
      <x:c r="F226" s="446"/>
      <x:c r="G226" s="446"/>
      <x:c r="H226" s="446"/>
      <x:c r="I226" s="446"/>
      <x:c r="J226" s="446"/>
      <x:c r="K226" s="446"/>
      <x:c r="L226" s="446"/>
      <x:c r="M226" s="446"/>
      <x:c r="N226" s="446"/>
      <x:c r="O226" s="446"/>
      <x:c r="P226" s="446"/>
      <x:c r="Q226" s="446"/>
      <x:c r="R226" s="446"/>
      <x:c r="S226" s="446"/>
      <x:c r="T226" s="446"/>
      <x:c r="U226" s="446"/>
      <x:c r="V226" s="446"/>
      <x:c r="W226" s="446"/>
      <x:c r="X226" s="446"/>
      <x:c r="Y226" s="446"/>
      <x:c r="AA226" s="446"/>
      <x:c r="AC226" s="446"/>
      <x:c r="AD226" s="446"/>
      <x:c r="AE226" s="446"/>
      <x:c r="AF226" s="446"/>
      <x:c r="AG226" s="446"/>
      <x:c r="AH226" s="447"/>
      <x:c r="AI226" s="447"/>
      <x:c r="AJ226" s="446"/>
      <x:c r="AK226" s="446"/>
      <x:c r="AL226" s="446"/>
      <x:c r="AM226" s="446"/>
      <x:c r="AN226" s="446"/>
      <x:c r="AO226" s="446"/>
      <x:c r="AP226" s="446"/>
      <x:c r="AQ226" s="446"/>
      <x:c r="AR226" s="446"/>
      <x:c r="AS226" s="446"/>
      <x:c r="AT226" s="446"/>
      <x:c r="AU226" s="446"/>
      <x:c r="AV226" s="446"/>
      <x:c r="AW226" s="446"/>
      <x:c r="AX226" s="446"/>
      <x:c r="AY226" s="446"/>
      <x:c r="AZ226" s="446"/>
      <x:c r="BA226" s="446"/>
      <x:c r="BB226" s="446"/>
      <x:c r="BC226" s="446"/>
      <x:c r="BD226" s="446"/>
      <x:c r="BE226" s="446"/>
      <x:c r="BF226" s="446"/>
      <x:c r="BG226" s="446"/>
      <x:c r="BH226" s="446"/>
      <x:c r="BI226" s="446"/>
      <x:c r="BJ226" s="446"/>
      <x:c r="BK226" s="446"/>
      <x:c r="BL226" s="446"/>
      <x:c r="BM226" s="446"/>
      <x:c r="BN226" s="446"/>
      <x:c r="BO226" s="446"/>
      <x:c r="BP226" s="446"/>
      <x:c r="BQ226" s="446"/>
      <x:c r="BR226" s="446"/>
      <x:c r="BS226" s="446"/>
      <x:c r="BT226" s="446"/>
      <x:c r="BU226" s="446"/>
      <x:c r="BV226" s="446"/>
      <x:c r="BW226" s="446"/>
      <x:c r="BX226" s="446"/>
      <x:c r="BY226" s="446"/>
      <x:c r="BZ226" s="446"/>
      <x:c r="CA226" s="446"/>
      <x:c r="CB226" s="446"/>
      <x:c r="CC226" s="446"/>
      <x:c r="CD226" s="446"/>
      <x:c r="CE226" s="446"/>
      <x:c r="CF226" s="446"/>
      <x:c r="CG226" s="446"/>
      <x:c r="CH226" s="446"/>
      <x:c r="CI226" s="446"/>
      <x:c r="CJ226" s="446"/>
      <x:c r="CK226" s="446"/>
      <x:c r="CL226" s="446"/>
      <x:c r="CM226" s="446"/>
      <x:c r="CN226" s="446"/>
      <x:c r="CO226" s="446"/>
      <x:c r="CP226" s="446"/>
      <x:c r="CQ226" s="446"/>
      <x:c r="CR226" s="446"/>
      <x:c r="CS226" s="446"/>
      <x:c r="CT226" s="446"/>
      <x:c r="CU226" s="446"/>
      <x:c r="CV226" s="446"/>
      <x:c r="CW226" s="446"/>
      <x:c r="CX226" s="446"/>
      <x:c r="CY226" s="446"/>
      <x:c r="CZ226" s="446"/>
      <x:c r="DA226" s="446"/>
      <x:c r="DB226" s="446"/>
      <x:c r="DC226" s="446"/>
      <x:c r="DD226" s="446"/>
      <x:c r="DE226" s="446"/>
      <x:c r="DF226" s="446"/>
      <x:c r="DG226" s="446"/>
      <x:c r="DH226" s="446"/>
      <x:c r="DI226" s="446"/>
      <x:c r="DJ226" s="446"/>
      <x:c r="DK226" s="446"/>
      <x:c r="DL226" s="446"/>
      <x:c r="DM226" s="446"/>
      <x:c r="DN226" s="446"/>
      <x:c r="DO226" s="446"/>
      <x:c r="DP226" s="446"/>
      <x:c r="DQ226" s="446"/>
      <x:c r="DR226" s="446"/>
      <x:c r="DS226" s="446"/>
      <x:c r="DT226" s="446"/>
      <x:c r="DU226" s="446"/>
      <x:c r="DV226" s="446"/>
      <x:c r="DW226" s="446"/>
      <x:c r="DX226" s="446"/>
      <x:c r="DY226" s="446"/>
      <x:c r="DZ226" s="446"/>
      <x:c r="EA226" s="446"/>
      <x:c r="EB226" s="446"/>
      <x:c r="EC226" s="446"/>
      <x:c r="ED226" s="446"/>
      <x:c r="EE226" s="446"/>
      <x:c r="EF226" s="446"/>
      <x:c r="EG226" s="446"/>
      <x:c r="EH226" s="446"/>
      <x:c r="EI226" s="446"/>
      <x:c r="EJ226" s="446"/>
      <x:c r="EK226" s="446"/>
      <x:c r="EL226" s="446"/>
      <x:c r="EM226" s="446"/>
      <x:c r="EN226" s="446"/>
      <x:c r="EO226" s="446"/>
      <x:c r="EP226" s="446"/>
      <x:c r="EQ226" s="446"/>
      <x:c r="ER226" s="446"/>
      <x:c r="ES226" s="446"/>
      <x:c r="ET226" s="446"/>
      <x:c r="EU226" s="446"/>
      <x:c r="EV226" s="446"/>
      <x:c r="EW226" s="446"/>
      <x:c r="EX226" s="446"/>
      <x:c r="EY226" s="446"/>
      <x:c r="EZ226" s="446"/>
      <x:c r="FA226" s="446"/>
      <x:c r="FB226" s="446"/>
      <x:c r="FC226" s="446"/>
      <x:c r="FD226" s="446"/>
      <x:c r="FE226" s="446"/>
      <x:c r="FF226" s="446"/>
    </x:row>
    <x:row r="228" spans="6:162" s="448" customFormat="1" ht="15.75" customHeight="1">
      <x:c r="F228" s="446"/>
      <x:c r="G228" s="446"/>
      <x:c r="H228" s="446"/>
      <x:c r="I228" s="446"/>
      <x:c r="J228" s="446"/>
      <x:c r="K228" s="446"/>
      <x:c r="L228" s="446"/>
      <x:c r="M228" s="446"/>
      <x:c r="N228" s="446"/>
      <x:c r="O228" s="446"/>
      <x:c r="P228" s="446"/>
      <x:c r="Q228" s="446"/>
      <x:c r="R228" s="446"/>
      <x:c r="S228" s="446"/>
      <x:c r="T228" s="446"/>
      <x:c r="U228" s="446"/>
      <x:c r="V228" s="446"/>
      <x:c r="W228" s="446"/>
      <x:c r="X228" s="446"/>
      <x:c r="Y228" s="446"/>
      <x:c r="AA228" s="446"/>
      <x:c r="AC228" s="446"/>
      <x:c r="AD228" s="446"/>
      <x:c r="AE228" s="446"/>
      <x:c r="AF228" s="446"/>
      <x:c r="AG228" s="446"/>
      <x:c r="AH228" s="447"/>
      <x:c r="AI228" s="447"/>
      <x:c r="AJ228" s="446"/>
      <x:c r="AK228" s="446"/>
      <x:c r="AL228" s="446"/>
      <x:c r="AM228" s="446"/>
      <x:c r="AN228" s="446"/>
      <x:c r="AO228" s="446"/>
      <x:c r="AP228" s="446"/>
      <x:c r="AQ228" s="446"/>
      <x:c r="AR228" s="446"/>
      <x:c r="AS228" s="446"/>
      <x:c r="AT228" s="446"/>
      <x:c r="AU228" s="446"/>
      <x:c r="AV228" s="446"/>
      <x:c r="AW228" s="446"/>
      <x:c r="AX228" s="446"/>
      <x:c r="AY228" s="446"/>
      <x:c r="AZ228" s="446"/>
      <x:c r="BA228" s="446"/>
      <x:c r="BB228" s="446"/>
      <x:c r="BC228" s="446"/>
      <x:c r="BD228" s="446"/>
      <x:c r="BE228" s="446"/>
      <x:c r="BF228" s="446"/>
      <x:c r="BG228" s="446"/>
      <x:c r="BH228" s="446"/>
      <x:c r="BI228" s="446"/>
      <x:c r="BJ228" s="446"/>
      <x:c r="BK228" s="446"/>
      <x:c r="BL228" s="446"/>
      <x:c r="BM228" s="446"/>
      <x:c r="BN228" s="446"/>
      <x:c r="BO228" s="446"/>
      <x:c r="BP228" s="446"/>
      <x:c r="BQ228" s="446"/>
      <x:c r="BR228" s="446"/>
      <x:c r="BS228" s="446"/>
      <x:c r="BT228" s="446"/>
      <x:c r="BU228" s="446"/>
      <x:c r="BV228" s="446"/>
      <x:c r="BW228" s="446"/>
      <x:c r="BX228" s="446"/>
      <x:c r="BY228" s="446"/>
      <x:c r="BZ228" s="446"/>
      <x:c r="CA228" s="446"/>
      <x:c r="CB228" s="446"/>
      <x:c r="CC228" s="446"/>
      <x:c r="CD228" s="446"/>
      <x:c r="CE228" s="446"/>
      <x:c r="CF228" s="446"/>
      <x:c r="CG228" s="446"/>
      <x:c r="CH228" s="446"/>
      <x:c r="CI228" s="446"/>
      <x:c r="CJ228" s="446"/>
      <x:c r="CK228" s="446"/>
      <x:c r="CL228" s="446"/>
      <x:c r="CM228" s="446"/>
      <x:c r="CN228" s="446"/>
      <x:c r="CO228" s="446"/>
      <x:c r="CP228" s="446"/>
      <x:c r="CQ228" s="446"/>
      <x:c r="CR228" s="446"/>
      <x:c r="CS228" s="446"/>
      <x:c r="CT228" s="446"/>
      <x:c r="CU228" s="446"/>
      <x:c r="CV228" s="446"/>
      <x:c r="CW228" s="446"/>
      <x:c r="CX228" s="446"/>
      <x:c r="CY228" s="446"/>
      <x:c r="CZ228" s="446"/>
      <x:c r="DA228" s="446"/>
      <x:c r="DB228" s="446"/>
      <x:c r="DC228" s="446"/>
      <x:c r="DD228" s="446"/>
      <x:c r="DE228" s="446"/>
      <x:c r="DF228" s="446"/>
      <x:c r="DG228" s="446"/>
      <x:c r="DH228" s="446"/>
      <x:c r="DI228" s="446"/>
      <x:c r="DJ228" s="446"/>
      <x:c r="DK228" s="446"/>
      <x:c r="DL228" s="446"/>
      <x:c r="DM228" s="446"/>
      <x:c r="DN228" s="446"/>
      <x:c r="DO228" s="446"/>
      <x:c r="DP228" s="446"/>
      <x:c r="DQ228" s="446"/>
      <x:c r="DR228" s="446"/>
      <x:c r="DS228" s="446"/>
      <x:c r="DT228" s="446"/>
      <x:c r="DU228" s="446"/>
      <x:c r="DV228" s="446"/>
      <x:c r="DW228" s="446"/>
      <x:c r="DX228" s="446"/>
      <x:c r="DY228" s="446"/>
      <x:c r="DZ228" s="446"/>
      <x:c r="EA228" s="446"/>
      <x:c r="EB228" s="446"/>
      <x:c r="EC228" s="446"/>
      <x:c r="ED228" s="446"/>
      <x:c r="EE228" s="446"/>
      <x:c r="EF228" s="446"/>
      <x:c r="EG228" s="446"/>
      <x:c r="EH228" s="446"/>
      <x:c r="EI228" s="446"/>
      <x:c r="EJ228" s="446"/>
      <x:c r="EK228" s="446"/>
      <x:c r="EL228" s="446"/>
      <x:c r="EM228" s="446"/>
      <x:c r="EN228" s="446"/>
      <x:c r="EO228" s="446"/>
      <x:c r="EP228" s="446"/>
      <x:c r="EQ228" s="446"/>
      <x:c r="ER228" s="446"/>
      <x:c r="ES228" s="446"/>
      <x:c r="ET228" s="446"/>
      <x:c r="EU228" s="446"/>
      <x:c r="EV228" s="446"/>
      <x:c r="EW228" s="446"/>
      <x:c r="EX228" s="446"/>
      <x:c r="EY228" s="446"/>
      <x:c r="EZ228" s="446"/>
      <x:c r="FA228" s="446"/>
      <x:c r="FB228" s="446"/>
      <x:c r="FC228" s="446"/>
      <x:c r="FD228" s="446"/>
      <x:c r="FE228" s="446"/>
      <x:c r="FF228" s="446"/>
    </x:row>
    <x:row r="230" spans="6:162" s="448" customFormat="1" ht="15.75" customHeight="1">
      <x:c r="F230" s="446"/>
      <x:c r="G230" s="446"/>
      <x:c r="H230" s="446"/>
      <x:c r="I230" s="446"/>
      <x:c r="J230" s="446"/>
      <x:c r="K230" s="446"/>
      <x:c r="L230" s="446"/>
      <x:c r="M230" s="446"/>
      <x:c r="N230" s="446"/>
      <x:c r="O230" s="446"/>
      <x:c r="P230" s="446"/>
      <x:c r="Q230" s="446"/>
      <x:c r="R230" s="446"/>
      <x:c r="S230" s="446"/>
      <x:c r="T230" s="446"/>
      <x:c r="U230" s="446"/>
      <x:c r="V230" s="446"/>
      <x:c r="W230" s="446"/>
      <x:c r="X230" s="446"/>
      <x:c r="Y230" s="446"/>
      <x:c r="AA230" s="446"/>
      <x:c r="AC230" s="446"/>
      <x:c r="AD230" s="446"/>
      <x:c r="AE230" s="446"/>
      <x:c r="AF230" s="446"/>
      <x:c r="AG230" s="446"/>
      <x:c r="AH230" s="447"/>
      <x:c r="AI230" s="447"/>
      <x:c r="AJ230" s="446"/>
      <x:c r="AK230" s="446"/>
      <x:c r="AL230" s="446"/>
      <x:c r="AM230" s="446"/>
      <x:c r="AN230" s="446"/>
      <x:c r="AO230" s="446"/>
      <x:c r="AP230" s="446"/>
      <x:c r="AQ230" s="446"/>
      <x:c r="AR230" s="446"/>
      <x:c r="AS230" s="446"/>
      <x:c r="AT230" s="446"/>
      <x:c r="AU230" s="446"/>
      <x:c r="AV230" s="446"/>
      <x:c r="AW230" s="446"/>
      <x:c r="AX230" s="446"/>
      <x:c r="AY230" s="446"/>
      <x:c r="AZ230" s="446"/>
      <x:c r="BA230" s="446"/>
      <x:c r="BB230" s="446"/>
      <x:c r="BC230" s="446"/>
      <x:c r="BD230" s="446"/>
      <x:c r="BE230" s="446"/>
      <x:c r="BF230" s="446"/>
      <x:c r="BG230" s="446"/>
      <x:c r="BH230" s="446"/>
      <x:c r="BI230" s="446"/>
      <x:c r="BJ230" s="446"/>
      <x:c r="BK230" s="446"/>
      <x:c r="BL230" s="446"/>
      <x:c r="BM230" s="446"/>
      <x:c r="BN230" s="446"/>
      <x:c r="BO230" s="446"/>
      <x:c r="BP230" s="446"/>
      <x:c r="BQ230" s="446"/>
      <x:c r="BR230" s="446"/>
      <x:c r="BS230" s="446"/>
      <x:c r="BT230" s="446"/>
      <x:c r="BU230" s="446"/>
      <x:c r="BV230" s="446"/>
      <x:c r="BW230" s="446"/>
      <x:c r="BX230" s="446"/>
      <x:c r="BY230" s="446"/>
      <x:c r="BZ230" s="446"/>
      <x:c r="CA230" s="446"/>
      <x:c r="CB230" s="446"/>
      <x:c r="CC230" s="446"/>
      <x:c r="CD230" s="446"/>
      <x:c r="CE230" s="446"/>
      <x:c r="CF230" s="446"/>
      <x:c r="CG230" s="446"/>
      <x:c r="CH230" s="446"/>
      <x:c r="CI230" s="446"/>
      <x:c r="CJ230" s="446"/>
      <x:c r="CK230" s="446"/>
      <x:c r="CL230" s="446"/>
      <x:c r="CM230" s="446"/>
      <x:c r="CN230" s="446"/>
      <x:c r="CO230" s="446"/>
      <x:c r="CP230" s="446"/>
      <x:c r="CQ230" s="446"/>
      <x:c r="CR230" s="446"/>
      <x:c r="CS230" s="446"/>
      <x:c r="CT230" s="446"/>
      <x:c r="CU230" s="446"/>
      <x:c r="CV230" s="446"/>
      <x:c r="CW230" s="446"/>
      <x:c r="CX230" s="446"/>
      <x:c r="CY230" s="446"/>
      <x:c r="CZ230" s="446"/>
      <x:c r="DA230" s="446"/>
      <x:c r="DB230" s="446"/>
      <x:c r="DC230" s="446"/>
      <x:c r="DD230" s="446"/>
      <x:c r="DE230" s="446"/>
      <x:c r="DF230" s="446"/>
      <x:c r="DG230" s="446"/>
      <x:c r="DH230" s="446"/>
      <x:c r="DI230" s="446"/>
      <x:c r="DJ230" s="446"/>
      <x:c r="DK230" s="446"/>
      <x:c r="DL230" s="446"/>
      <x:c r="DM230" s="446"/>
      <x:c r="DN230" s="446"/>
      <x:c r="DO230" s="446"/>
      <x:c r="DP230" s="446"/>
      <x:c r="DQ230" s="446"/>
      <x:c r="DR230" s="446"/>
      <x:c r="DS230" s="446"/>
      <x:c r="DT230" s="446"/>
      <x:c r="DU230" s="446"/>
      <x:c r="DV230" s="446"/>
      <x:c r="DW230" s="446"/>
      <x:c r="DX230" s="446"/>
      <x:c r="DY230" s="446"/>
      <x:c r="DZ230" s="446"/>
      <x:c r="EA230" s="446"/>
      <x:c r="EB230" s="446"/>
      <x:c r="EC230" s="446"/>
      <x:c r="ED230" s="446"/>
      <x:c r="EE230" s="446"/>
      <x:c r="EF230" s="446"/>
      <x:c r="EG230" s="446"/>
      <x:c r="EH230" s="446"/>
      <x:c r="EI230" s="446"/>
      <x:c r="EJ230" s="446"/>
      <x:c r="EK230" s="446"/>
      <x:c r="EL230" s="446"/>
      <x:c r="EM230" s="446"/>
      <x:c r="EN230" s="446"/>
      <x:c r="EO230" s="446"/>
      <x:c r="EP230" s="446"/>
      <x:c r="EQ230" s="446"/>
      <x:c r="ER230" s="446"/>
      <x:c r="ES230" s="446"/>
      <x:c r="ET230" s="446"/>
      <x:c r="EU230" s="446"/>
      <x:c r="EV230" s="446"/>
      <x:c r="EW230" s="446"/>
      <x:c r="EX230" s="446"/>
      <x:c r="EY230" s="446"/>
      <x:c r="EZ230" s="446"/>
      <x:c r="FA230" s="446"/>
      <x:c r="FB230" s="446"/>
      <x:c r="FC230" s="446"/>
      <x:c r="FD230" s="446"/>
      <x:c r="FE230" s="446"/>
      <x:c r="FF230" s="446"/>
    </x:row>
    <x:row r="232" spans="6:162" s="448" customFormat="1" ht="15.75" customHeight="1">
      <x:c r="F232" s="446"/>
      <x:c r="G232" s="446"/>
      <x:c r="H232" s="446"/>
      <x:c r="I232" s="446"/>
      <x:c r="J232" s="446"/>
      <x:c r="K232" s="446"/>
      <x:c r="L232" s="446"/>
      <x:c r="M232" s="446"/>
      <x:c r="N232" s="446"/>
      <x:c r="O232" s="446"/>
      <x:c r="P232" s="446"/>
      <x:c r="Q232" s="446"/>
      <x:c r="R232" s="446"/>
      <x:c r="S232" s="446"/>
      <x:c r="T232" s="446"/>
      <x:c r="U232" s="446"/>
      <x:c r="V232" s="446"/>
      <x:c r="W232" s="446"/>
      <x:c r="X232" s="446"/>
      <x:c r="Y232" s="446"/>
      <x:c r="AA232" s="446"/>
      <x:c r="AC232" s="446"/>
      <x:c r="AD232" s="446"/>
      <x:c r="AE232" s="446"/>
      <x:c r="AF232" s="446"/>
      <x:c r="AG232" s="446"/>
      <x:c r="AH232" s="447"/>
      <x:c r="AI232" s="447"/>
      <x:c r="AJ232" s="446"/>
      <x:c r="AK232" s="446"/>
      <x:c r="AL232" s="446"/>
      <x:c r="AM232" s="446"/>
      <x:c r="AN232" s="446"/>
      <x:c r="AO232" s="446"/>
      <x:c r="AP232" s="446"/>
      <x:c r="AQ232" s="446"/>
      <x:c r="AR232" s="446"/>
      <x:c r="AS232" s="446"/>
      <x:c r="AT232" s="446"/>
      <x:c r="AU232" s="446"/>
      <x:c r="AV232" s="446"/>
      <x:c r="AW232" s="446"/>
      <x:c r="AX232" s="446"/>
      <x:c r="AY232" s="446"/>
      <x:c r="AZ232" s="446"/>
      <x:c r="BA232" s="446"/>
      <x:c r="BB232" s="446"/>
      <x:c r="BC232" s="446"/>
      <x:c r="BD232" s="446"/>
      <x:c r="BE232" s="446"/>
      <x:c r="BF232" s="446"/>
      <x:c r="BG232" s="446"/>
      <x:c r="BH232" s="446"/>
      <x:c r="BI232" s="446"/>
      <x:c r="BJ232" s="446"/>
      <x:c r="BK232" s="446"/>
      <x:c r="BL232" s="446"/>
      <x:c r="BM232" s="446"/>
      <x:c r="BN232" s="446"/>
      <x:c r="BO232" s="446"/>
      <x:c r="BP232" s="446"/>
      <x:c r="BQ232" s="446"/>
      <x:c r="BR232" s="446"/>
      <x:c r="BS232" s="446"/>
      <x:c r="BT232" s="446"/>
      <x:c r="BU232" s="446"/>
      <x:c r="BV232" s="446"/>
      <x:c r="BW232" s="446"/>
      <x:c r="BX232" s="446"/>
      <x:c r="BY232" s="446"/>
      <x:c r="BZ232" s="446"/>
      <x:c r="CA232" s="446"/>
      <x:c r="CB232" s="446"/>
      <x:c r="CC232" s="446"/>
      <x:c r="CD232" s="446"/>
      <x:c r="CE232" s="446"/>
      <x:c r="CF232" s="446"/>
      <x:c r="CG232" s="446"/>
      <x:c r="CH232" s="446"/>
      <x:c r="CI232" s="446"/>
      <x:c r="CJ232" s="446"/>
      <x:c r="CK232" s="446"/>
      <x:c r="CL232" s="446"/>
      <x:c r="CM232" s="446"/>
      <x:c r="CN232" s="446"/>
      <x:c r="CO232" s="446"/>
      <x:c r="CP232" s="446"/>
      <x:c r="CQ232" s="446"/>
      <x:c r="CR232" s="446"/>
      <x:c r="CS232" s="446"/>
      <x:c r="CT232" s="446"/>
      <x:c r="CU232" s="446"/>
      <x:c r="CV232" s="446"/>
      <x:c r="CW232" s="446"/>
      <x:c r="CX232" s="446"/>
      <x:c r="CY232" s="446"/>
      <x:c r="CZ232" s="446"/>
      <x:c r="DA232" s="446"/>
      <x:c r="DB232" s="446"/>
      <x:c r="DC232" s="446"/>
      <x:c r="DD232" s="446"/>
      <x:c r="DE232" s="446"/>
      <x:c r="DF232" s="446"/>
      <x:c r="DG232" s="446"/>
      <x:c r="DH232" s="446"/>
      <x:c r="DI232" s="446"/>
      <x:c r="DJ232" s="446"/>
      <x:c r="DK232" s="446"/>
      <x:c r="DL232" s="446"/>
      <x:c r="DM232" s="446"/>
      <x:c r="DN232" s="446"/>
      <x:c r="DO232" s="446"/>
      <x:c r="DP232" s="446"/>
      <x:c r="DQ232" s="446"/>
      <x:c r="DR232" s="446"/>
      <x:c r="DS232" s="446"/>
      <x:c r="DT232" s="446"/>
      <x:c r="DU232" s="446"/>
      <x:c r="DV232" s="446"/>
      <x:c r="DW232" s="446"/>
      <x:c r="DX232" s="446"/>
      <x:c r="DY232" s="446"/>
      <x:c r="DZ232" s="446"/>
      <x:c r="EA232" s="446"/>
      <x:c r="EB232" s="446"/>
      <x:c r="EC232" s="446"/>
      <x:c r="ED232" s="446"/>
      <x:c r="EE232" s="446"/>
      <x:c r="EF232" s="446"/>
      <x:c r="EG232" s="446"/>
      <x:c r="EH232" s="446"/>
      <x:c r="EI232" s="446"/>
      <x:c r="EJ232" s="446"/>
      <x:c r="EK232" s="446"/>
      <x:c r="EL232" s="446"/>
      <x:c r="EM232" s="446"/>
      <x:c r="EN232" s="446"/>
      <x:c r="EO232" s="446"/>
      <x:c r="EP232" s="446"/>
      <x:c r="EQ232" s="446"/>
      <x:c r="ER232" s="446"/>
      <x:c r="ES232" s="446"/>
      <x:c r="ET232" s="446"/>
      <x:c r="EU232" s="446"/>
      <x:c r="EV232" s="446"/>
      <x:c r="EW232" s="446"/>
      <x:c r="EX232" s="446"/>
      <x:c r="EY232" s="446"/>
      <x:c r="EZ232" s="446"/>
      <x:c r="FA232" s="446"/>
      <x:c r="FB232" s="446"/>
      <x:c r="FC232" s="446"/>
      <x:c r="FD232" s="446"/>
      <x:c r="FE232" s="446"/>
      <x:c r="FF232" s="446"/>
    </x:row>
    <x:row r="234" spans="6:162" s="448" customFormat="1" ht="15.75" customHeight="1">
      <x:c r="F234" s="446"/>
      <x:c r="G234" s="446"/>
      <x:c r="H234" s="446"/>
      <x:c r="I234" s="446"/>
      <x:c r="J234" s="446"/>
      <x:c r="K234" s="446"/>
      <x:c r="L234" s="446"/>
      <x:c r="M234" s="446"/>
      <x:c r="N234" s="446"/>
      <x:c r="O234" s="446"/>
      <x:c r="P234" s="446"/>
      <x:c r="Q234" s="446"/>
      <x:c r="R234" s="446"/>
      <x:c r="S234" s="446"/>
      <x:c r="T234" s="446"/>
      <x:c r="U234" s="446"/>
      <x:c r="V234" s="446"/>
      <x:c r="W234" s="446"/>
      <x:c r="X234" s="446"/>
      <x:c r="Y234" s="446"/>
      <x:c r="AA234" s="446"/>
      <x:c r="AC234" s="446"/>
      <x:c r="AD234" s="446"/>
      <x:c r="AE234" s="446"/>
      <x:c r="AF234" s="446"/>
      <x:c r="AG234" s="446"/>
      <x:c r="AH234" s="447"/>
      <x:c r="AI234" s="447"/>
      <x:c r="AJ234" s="446"/>
      <x:c r="AK234" s="446"/>
      <x:c r="AL234" s="446"/>
      <x:c r="AM234" s="446"/>
      <x:c r="AN234" s="446"/>
      <x:c r="AO234" s="446"/>
      <x:c r="AP234" s="446"/>
      <x:c r="AQ234" s="446"/>
      <x:c r="AR234" s="446"/>
      <x:c r="AS234" s="446"/>
      <x:c r="AT234" s="446"/>
      <x:c r="AU234" s="446"/>
      <x:c r="AV234" s="446"/>
      <x:c r="AW234" s="446"/>
      <x:c r="AX234" s="446"/>
      <x:c r="AY234" s="446"/>
      <x:c r="AZ234" s="446"/>
      <x:c r="BA234" s="446"/>
      <x:c r="BB234" s="446"/>
      <x:c r="BC234" s="446"/>
      <x:c r="BD234" s="446"/>
      <x:c r="BE234" s="446"/>
      <x:c r="BF234" s="446"/>
      <x:c r="BG234" s="446"/>
      <x:c r="BH234" s="446"/>
      <x:c r="BI234" s="446"/>
      <x:c r="BJ234" s="446"/>
      <x:c r="BK234" s="446"/>
      <x:c r="BL234" s="446"/>
      <x:c r="BM234" s="446"/>
      <x:c r="BN234" s="446"/>
      <x:c r="BO234" s="446"/>
      <x:c r="BP234" s="446"/>
      <x:c r="BQ234" s="446"/>
      <x:c r="BR234" s="446"/>
      <x:c r="BS234" s="446"/>
      <x:c r="BT234" s="446"/>
      <x:c r="BU234" s="446"/>
      <x:c r="BV234" s="446"/>
      <x:c r="BW234" s="446"/>
      <x:c r="BX234" s="446"/>
      <x:c r="BY234" s="446"/>
      <x:c r="BZ234" s="446"/>
      <x:c r="CA234" s="446"/>
      <x:c r="CB234" s="446"/>
      <x:c r="CC234" s="446"/>
      <x:c r="CD234" s="446"/>
      <x:c r="CE234" s="446"/>
      <x:c r="CF234" s="446"/>
      <x:c r="CG234" s="446"/>
      <x:c r="CH234" s="446"/>
      <x:c r="CI234" s="446"/>
      <x:c r="CJ234" s="446"/>
      <x:c r="CK234" s="446"/>
      <x:c r="CL234" s="446"/>
      <x:c r="CM234" s="446"/>
      <x:c r="CN234" s="446"/>
      <x:c r="CO234" s="446"/>
      <x:c r="CP234" s="446"/>
      <x:c r="CQ234" s="446"/>
      <x:c r="CR234" s="446"/>
      <x:c r="CS234" s="446"/>
      <x:c r="CT234" s="446"/>
      <x:c r="CU234" s="446"/>
      <x:c r="CV234" s="446"/>
      <x:c r="CW234" s="446"/>
      <x:c r="CX234" s="446"/>
      <x:c r="CY234" s="446"/>
      <x:c r="CZ234" s="446"/>
      <x:c r="DA234" s="446"/>
      <x:c r="DB234" s="446"/>
      <x:c r="DC234" s="446"/>
      <x:c r="DD234" s="446"/>
      <x:c r="DE234" s="446"/>
      <x:c r="DF234" s="446"/>
      <x:c r="DG234" s="446"/>
      <x:c r="DH234" s="446"/>
      <x:c r="DI234" s="446"/>
      <x:c r="DJ234" s="446"/>
      <x:c r="DK234" s="446"/>
      <x:c r="DL234" s="446"/>
      <x:c r="DM234" s="446"/>
      <x:c r="DN234" s="446"/>
      <x:c r="DO234" s="446"/>
      <x:c r="DP234" s="446"/>
      <x:c r="DQ234" s="446"/>
      <x:c r="DR234" s="446"/>
      <x:c r="DS234" s="446"/>
      <x:c r="DT234" s="446"/>
      <x:c r="DU234" s="446"/>
      <x:c r="DV234" s="446"/>
      <x:c r="DW234" s="446"/>
      <x:c r="DX234" s="446"/>
      <x:c r="DY234" s="446"/>
      <x:c r="DZ234" s="446"/>
      <x:c r="EA234" s="446"/>
      <x:c r="EB234" s="446"/>
      <x:c r="EC234" s="446"/>
      <x:c r="ED234" s="446"/>
      <x:c r="EE234" s="446"/>
      <x:c r="EF234" s="446"/>
      <x:c r="EG234" s="446"/>
      <x:c r="EH234" s="446"/>
      <x:c r="EI234" s="446"/>
      <x:c r="EJ234" s="446"/>
      <x:c r="EK234" s="446"/>
      <x:c r="EL234" s="446"/>
      <x:c r="EM234" s="446"/>
      <x:c r="EN234" s="446"/>
      <x:c r="EO234" s="446"/>
      <x:c r="EP234" s="446"/>
      <x:c r="EQ234" s="446"/>
      <x:c r="ER234" s="446"/>
      <x:c r="ES234" s="446"/>
      <x:c r="ET234" s="446"/>
      <x:c r="EU234" s="446"/>
      <x:c r="EV234" s="446"/>
      <x:c r="EW234" s="446"/>
      <x:c r="EX234" s="446"/>
      <x:c r="EY234" s="446"/>
      <x:c r="EZ234" s="446"/>
      <x:c r="FA234" s="446"/>
      <x:c r="FB234" s="446"/>
      <x:c r="FC234" s="446"/>
      <x:c r="FD234" s="446"/>
      <x:c r="FE234" s="446"/>
      <x:c r="FF234" s="446"/>
    </x:row>
    <x:row r="236" spans="6:162" s="448" customFormat="1" ht="15.75" customHeight="1">
      <x:c r="F236" s="446"/>
      <x:c r="G236" s="446"/>
      <x:c r="H236" s="446"/>
      <x:c r="I236" s="446"/>
      <x:c r="J236" s="446"/>
      <x:c r="K236" s="446"/>
      <x:c r="L236" s="446"/>
      <x:c r="M236" s="446"/>
      <x:c r="N236" s="446"/>
      <x:c r="O236" s="446"/>
      <x:c r="P236" s="446"/>
      <x:c r="Q236" s="446"/>
      <x:c r="R236" s="446"/>
      <x:c r="S236" s="446"/>
      <x:c r="T236" s="446"/>
      <x:c r="U236" s="446"/>
      <x:c r="V236" s="446"/>
      <x:c r="W236" s="446"/>
      <x:c r="X236" s="446"/>
      <x:c r="Y236" s="446"/>
      <x:c r="AA236" s="446"/>
      <x:c r="AC236" s="446"/>
      <x:c r="AD236" s="446"/>
      <x:c r="AE236" s="446"/>
      <x:c r="AF236" s="446"/>
      <x:c r="AG236" s="446"/>
      <x:c r="AH236" s="447"/>
      <x:c r="AI236" s="447"/>
      <x:c r="AJ236" s="446"/>
      <x:c r="AK236" s="446"/>
      <x:c r="AL236" s="446"/>
      <x:c r="AM236" s="446"/>
      <x:c r="AN236" s="446"/>
      <x:c r="AO236" s="446"/>
      <x:c r="AP236" s="446"/>
      <x:c r="AQ236" s="446"/>
      <x:c r="AR236" s="446"/>
      <x:c r="AS236" s="446"/>
      <x:c r="AT236" s="446"/>
      <x:c r="AU236" s="446"/>
      <x:c r="AV236" s="446"/>
      <x:c r="AW236" s="446"/>
      <x:c r="AX236" s="446"/>
      <x:c r="AY236" s="446"/>
      <x:c r="AZ236" s="446"/>
      <x:c r="BA236" s="446"/>
      <x:c r="BB236" s="446"/>
      <x:c r="BC236" s="446"/>
      <x:c r="BD236" s="446"/>
      <x:c r="BE236" s="446"/>
      <x:c r="BF236" s="446"/>
      <x:c r="BG236" s="446"/>
      <x:c r="BH236" s="446"/>
      <x:c r="BI236" s="446"/>
      <x:c r="BJ236" s="446"/>
      <x:c r="BK236" s="446"/>
      <x:c r="BL236" s="446"/>
      <x:c r="BM236" s="446"/>
      <x:c r="BN236" s="446"/>
      <x:c r="BO236" s="446"/>
      <x:c r="BP236" s="446"/>
      <x:c r="BQ236" s="446"/>
      <x:c r="BR236" s="446"/>
      <x:c r="BS236" s="446"/>
      <x:c r="BT236" s="446"/>
      <x:c r="BU236" s="446"/>
      <x:c r="BV236" s="446"/>
      <x:c r="BW236" s="446"/>
      <x:c r="BX236" s="446"/>
      <x:c r="BY236" s="446"/>
      <x:c r="BZ236" s="446"/>
      <x:c r="CA236" s="446"/>
      <x:c r="CB236" s="446"/>
      <x:c r="CC236" s="446"/>
      <x:c r="CD236" s="446"/>
      <x:c r="CE236" s="446"/>
      <x:c r="CF236" s="446"/>
      <x:c r="CG236" s="446"/>
      <x:c r="CH236" s="446"/>
      <x:c r="CI236" s="446"/>
      <x:c r="CJ236" s="446"/>
      <x:c r="CK236" s="446"/>
      <x:c r="CL236" s="446"/>
      <x:c r="CM236" s="446"/>
      <x:c r="CN236" s="446"/>
      <x:c r="CO236" s="446"/>
      <x:c r="CP236" s="446"/>
      <x:c r="CQ236" s="446"/>
      <x:c r="CR236" s="446"/>
      <x:c r="CS236" s="446"/>
      <x:c r="CT236" s="446"/>
      <x:c r="CU236" s="446"/>
      <x:c r="CV236" s="446"/>
      <x:c r="CW236" s="446"/>
      <x:c r="CX236" s="446"/>
      <x:c r="CY236" s="446"/>
      <x:c r="CZ236" s="446"/>
      <x:c r="DA236" s="446"/>
      <x:c r="DB236" s="446"/>
      <x:c r="DC236" s="446"/>
      <x:c r="DD236" s="446"/>
      <x:c r="DE236" s="446"/>
      <x:c r="DF236" s="446"/>
      <x:c r="DG236" s="446"/>
      <x:c r="DH236" s="446"/>
      <x:c r="DI236" s="446"/>
      <x:c r="DJ236" s="446"/>
      <x:c r="DK236" s="446"/>
      <x:c r="DL236" s="446"/>
      <x:c r="DM236" s="446"/>
      <x:c r="DN236" s="446"/>
      <x:c r="DO236" s="446"/>
      <x:c r="DP236" s="446"/>
      <x:c r="DQ236" s="446"/>
      <x:c r="DR236" s="446"/>
      <x:c r="DS236" s="446"/>
      <x:c r="DT236" s="446"/>
      <x:c r="DU236" s="446"/>
      <x:c r="DV236" s="446"/>
      <x:c r="DW236" s="446"/>
      <x:c r="DX236" s="446"/>
      <x:c r="DY236" s="446"/>
      <x:c r="DZ236" s="446"/>
      <x:c r="EA236" s="446"/>
      <x:c r="EB236" s="446"/>
      <x:c r="EC236" s="446"/>
      <x:c r="ED236" s="446"/>
      <x:c r="EE236" s="446"/>
      <x:c r="EF236" s="446"/>
      <x:c r="EG236" s="446"/>
      <x:c r="EH236" s="446"/>
      <x:c r="EI236" s="446"/>
      <x:c r="EJ236" s="446"/>
      <x:c r="EK236" s="446"/>
      <x:c r="EL236" s="446"/>
      <x:c r="EM236" s="446"/>
      <x:c r="EN236" s="446"/>
      <x:c r="EO236" s="446"/>
      <x:c r="EP236" s="446"/>
      <x:c r="EQ236" s="446"/>
      <x:c r="ER236" s="446"/>
      <x:c r="ES236" s="446"/>
      <x:c r="ET236" s="446"/>
      <x:c r="EU236" s="446"/>
      <x:c r="EV236" s="446"/>
      <x:c r="EW236" s="446"/>
      <x:c r="EX236" s="446"/>
      <x:c r="EY236" s="446"/>
      <x:c r="EZ236" s="446"/>
      <x:c r="FA236" s="446"/>
      <x:c r="FB236" s="446"/>
      <x:c r="FC236" s="446"/>
      <x:c r="FD236" s="446"/>
      <x:c r="FE236" s="446"/>
      <x:c r="FF236" s="446"/>
    </x:row>
    <x:row r="238" spans="6:162" s="448" customFormat="1" ht="15.75" customHeight="1">
      <x:c r="F238" s="446"/>
      <x:c r="G238" s="446"/>
      <x:c r="H238" s="446"/>
      <x:c r="I238" s="446"/>
      <x:c r="J238" s="446"/>
      <x:c r="K238" s="446"/>
      <x:c r="L238" s="446"/>
      <x:c r="M238" s="446"/>
      <x:c r="N238" s="446"/>
      <x:c r="O238" s="446"/>
      <x:c r="P238" s="446"/>
      <x:c r="Q238" s="446"/>
      <x:c r="R238" s="446"/>
      <x:c r="S238" s="446"/>
      <x:c r="T238" s="446"/>
      <x:c r="U238" s="446"/>
      <x:c r="V238" s="446"/>
      <x:c r="W238" s="446"/>
      <x:c r="X238" s="446"/>
      <x:c r="Y238" s="446"/>
      <x:c r="AA238" s="446"/>
      <x:c r="AC238" s="446"/>
      <x:c r="AD238" s="446"/>
      <x:c r="AE238" s="446"/>
      <x:c r="AF238" s="446"/>
      <x:c r="AG238" s="446"/>
      <x:c r="AH238" s="447"/>
      <x:c r="AI238" s="447"/>
      <x:c r="AJ238" s="446"/>
      <x:c r="AK238" s="446"/>
      <x:c r="AL238" s="446"/>
      <x:c r="AM238" s="446"/>
      <x:c r="AN238" s="446"/>
      <x:c r="AO238" s="446"/>
      <x:c r="AP238" s="446"/>
      <x:c r="AQ238" s="446"/>
      <x:c r="AR238" s="446"/>
      <x:c r="AS238" s="446"/>
      <x:c r="AT238" s="446"/>
      <x:c r="AU238" s="446"/>
      <x:c r="AV238" s="446"/>
      <x:c r="AW238" s="446"/>
      <x:c r="AX238" s="446"/>
      <x:c r="AY238" s="446"/>
      <x:c r="AZ238" s="446"/>
      <x:c r="BA238" s="446"/>
      <x:c r="BB238" s="446"/>
      <x:c r="BC238" s="446"/>
      <x:c r="BD238" s="446"/>
      <x:c r="BE238" s="446"/>
      <x:c r="BF238" s="446"/>
      <x:c r="BG238" s="446"/>
      <x:c r="BH238" s="446"/>
      <x:c r="BI238" s="446"/>
      <x:c r="BJ238" s="446"/>
      <x:c r="BK238" s="446"/>
      <x:c r="BL238" s="446"/>
      <x:c r="BM238" s="446"/>
      <x:c r="BN238" s="446"/>
      <x:c r="BO238" s="446"/>
      <x:c r="BP238" s="446"/>
      <x:c r="BQ238" s="446"/>
      <x:c r="BR238" s="446"/>
      <x:c r="BS238" s="446"/>
      <x:c r="BT238" s="446"/>
      <x:c r="BU238" s="446"/>
      <x:c r="BV238" s="446"/>
      <x:c r="BW238" s="446"/>
      <x:c r="BX238" s="446"/>
      <x:c r="BY238" s="446"/>
      <x:c r="BZ238" s="446"/>
      <x:c r="CA238" s="446"/>
      <x:c r="CB238" s="446"/>
      <x:c r="CC238" s="446"/>
      <x:c r="CD238" s="446"/>
      <x:c r="CE238" s="446"/>
      <x:c r="CF238" s="446"/>
      <x:c r="CG238" s="446"/>
      <x:c r="CH238" s="446"/>
      <x:c r="CI238" s="446"/>
      <x:c r="CJ238" s="446"/>
      <x:c r="CK238" s="446"/>
      <x:c r="CL238" s="446"/>
      <x:c r="CM238" s="446"/>
      <x:c r="CN238" s="446"/>
      <x:c r="CO238" s="446"/>
      <x:c r="CP238" s="446"/>
      <x:c r="CQ238" s="446"/>
      <x:c r="CR238" s="446"/>
      <x:c r="CS238" s="446"/>
      <x:c r="CT238" s="446"/>
      <x:c r="CU238" s="446"/>
      <x:c r="CV238" s="446"/>
      <x:c r="CW238" s="446"/>
      <x:c r="CX238" s="446"/>
      <x:c r="CY238" s="446"/>
      <x:c r="CZ238" s="446"/>
      <x:c r="DA238" s="446"/>
      <x:c r="DB238" s="446"/>
      <x:c r="DC238" s="446"/>
      <x:c r="DD238" s="446"/>
      <x:c r="DE238" s="446"/>
      <x:c r="DF238" s="446"/>
      <x:c r="DG238" s="446"/>
      <x:c r="DH238" s="446"/>
      <x:c r="DI238" s="446"/>
      <x:c r="DJ238" s="446"/>
      <x:c r="DK238" s="446"/>
      <x:c r="DL238" s="446"/>
      <x:c r="DM238" s="446"/>
      <x:c r="DN238" s="446"/>
      <x:c r="DO238" s="446"/>
      <x:c r="DP238" s="446"/>
      <x:c r="DQ238" s="446"/>
      <x:c r="DR238" s="446"/>
      <x:c r="DS238" s="446"/>
      <x:c r="DT238" s="446"/>
      <x:c r="DU238" s="446"/>
      <x:c r="DV238" s="446"/>
      <x:c r="DW238" s="446"/>
      <x:c r="DX238" s="446"/>
      <x:c r="DY238" s="446"/>
      <x:c r="DZ238" s="446"/>
      <x:c r="EA238" s="446"/>
      <x:c r="EB238" s="446"/>
      <x:c r="EC238" s="446"/>
      <x:c r="ED238" s="446"/>
      <x:c r="EE238" s="446"/>
      <x:c r="EF238" s="446"/>
      <x:c r="EG238" s="446"/>
      <x:c r="EH238" s="446"/>
      <x:c r="EI238" s="446"/>
      <x:c r="EJ238" s="446"/>
      <x:c r="EK238" s="446"/>
      <x:c r="EL238" s="446"/>
      <x:c r="EM238" s="446"/>
      <x:c r="EN238" s="446"/>
      <x:c r="EO238" s="446"/>
      <x:c r="EP238" s="446"/>
      <x:c r="EQ238" s="446"/>
      <x:c r="ER238" s="446"/>
      <x:c r="ES238" s="446"/>
      <x:c r="ET238" s="446"/>
      <x:c r="EU238" s="446"/>
      <x:c r="EV238" s="446"/>
      <x:c r="EW238" s="446"/>
      <x:c r="EX238" s="446"/>
      <x:c r="EY238" s="446"/>
      <x:c r="EZ238" s="446"/>
      <x:c r="FA238" s="446"/>
      <x:c r="FB238" s="446"/>
      <x:c r="FC238" s="446"/>
      <x:c r="FD238" s="446"/>
      <x:c r="FE238" s="446"/>
      <x:c r="FF238" s="446"/>
    </x:row>
    <x:row r="240" spans="6:162" s="448" customFormat="1" ht="15.75" customHeight="1">
      <x:c r="F240" s="446"/>
      <x:c r="G240" s="446"/>
      <x:c r="H240" s="446"/>
      <x:c r="I240" s="446"/>
      <x:c r="J240" s="446"/>
      <x:c r="K240" s="446"/>
      <x:c r="L240" s="446"/>
      <x:c r="M240" s="446"/>
      <x:c r="N240" s="446"/>
      <x:c r="O240" s="446"/>
      <x:c r="P240" s="446"/>
      <x:c r="Q240" s="446"/>
      <x:c r="R240" s="446"/>
      <x:c r="S240" s="446"/>
      <x:c r="T240" s="446"/>
      <x:c r="U240" s="446"/>
      <x:c r="V240" s="446"/>
      <x:c r="W240" s="446"/>
      <x:c r="X240" s="446"/>
      <x:c r="Y240" s="446"/>
      <x:c r="AA240" s="446"/>
      <x:c r="AC240" s="446"/>
      <x:c r="AD240" s="446"/>
      <x:c r="AE240" s="446"/>
      <x:c r="AF240" s="446"/>
      <x:c r="AG240" s="446"/>
      <x:c r="AH240" s="447"/>
      <x:c r="AI240" s="447"/>
      <x:c r="AJ240" s="446"/>
      <x:c r="AK240" s="446"/>
      <x:c r="AL240" s="446"/>
      <x:c r="AM240" s="446"/>
      <x:c r="AN240" s="446"/>
      <x:c r="AO240" s="446"/>
      <x:c r="AP240" s="446"/>
      <x:c r="AQ240" s="446"/>
      <x:c r="AR240" s="446"/>
      <x:c r="AS240" s="446"/>
      <x:c r="AT240" s="446"/>
      <x:c r="AU240" s="446"/>
      <x:c r="AV240" s="446"/>
      <x:c r="AW240" s="446"/>
      <x:c r="AX240" s="446"/>
      <x:c r="AY240" s="446"/>
      <x:c r="AZ240" s="446"/>
      <x:c r="BA240" s="446"/>
      <x:c r="BB240" s="446"/>
      <x:c r="BC240" s="446"/>
      <x:c r="BD240" s="446"/>
      <x:c r="BE240" s="446"/>
      <x:c r="BF240" s="446"/>
      <x:c r="BG240" s="446"/>
      <x:c r="BH240" s="446"/>
      <x:c r="BI240" s="446"/>
      <x:c r="BJ240" s="446"/>
      <x:c r="BK240" s="446"/>
      <x:c r="BL240" s="446"/>
      <x:c r="BM240" s="446"/>
      <x:c r="BN240" s="446"/>
      <x:c r="BO240" s="446"/>
      <x:c r="BP240" s="446"/>
      <x:c r="BQ240" s="446"/>
      <x:c r="BR240" s="446"/>
      <x:c r="BS240" s="446"/>
      <x:c r="BT240" s="446"/>
      <x:c r="BU240" s="446"/>
      <x:c r="BV240" s="446"/>
      <x:c r="BW240" s="446"/>
      <x:c r="BX240" s="446"/>
      <x:c r="BY240" s="446"/>
      <x:c r="BZ240" s="446"/>
      <x:c r="CA240" s="446"/>
      <x:c r="CB240" s="446"/>
      <x:c r="CC240" s="446"/>
      <x:c r="CD240" s="446"/>
      <x:c r="CE240" s="446"/>
      <x:c r="CF240" s="446"/>
      <x:c r="CG240" s="446"/>
      <x:c r="CH240" s="446"/>
      <x:c r="CI240" s="446"/>
      <x:c r="CJ240" s="446"/>
      <x:c r="CK240" s="446"/>
      <x:c r="CL240" s="446"/>
      <x:c r="CM240" s="446"/>
      <x:c r="CN240" s="446"/>
      <x:c r="CO240" s="446"/>
      <x:c r="CP240" s="446"/>
      <x:c r="CQ240" s="446"/>
      <x:c r="CR240" s="446"/>
      <x:c r="CS240" s="446"/>
      <x:c r="CT240" s="446"/>
      <x:c r="CU240" s="446"/>
      <x:c r="CV240" s="446"/>
      <x:c r="CW240" s="446"/>
      <x:c r="CX240" s="446"/>
      <x:c r="CY240" s="446"/>
      <x:c r="CZ240" s="446"/>
      <x:c r="DA240" s="446"/>
      <x:c r="DB240" s="446"/>
      <x:c r="DC240" s="446"/>
      <x:c r="DD240" s="446"/>
      <x:c r="DE240" s="446"/>
      <x:c r="DF240" s="446"/>
      <x:c r="DG240" s="446"/>
      <x:c r="DH240" s="446"/>
      <x:c r="DI240" s="446"/>
      <x:c r="DJ240" s="446"/>
      <x:c r="DK240" s="446"/>
      <x:c r="DL240" s="446"/>
      <x:c r="DM240" s="446"/>
      <x:c r="DN240" s="446"/>
      <x:c r="DO240" s="446"/>
      <x:c r="DP240" s="446"/>
      <x:c r="DQ240" s="446"/>
      <x:c r="DR240" s="446"/>
      <x:c r="DS240" s="446"/>
      <x:c r="DT240" s="446"/>
      <x:c r="DU240" s="446"/>
      <x:c r="DV240" s="446"/>
      <x:c r="DW240" s="446"/>
      <x:c r="DX240" s="446"/>
      <x:c r="DY240" s="446"/>
      <x:c r="DZ240" s="446"/>
      <x:c r="EA240" s="446"/>
      <x:c r="EB240" s="446"/>
      <x:c r="EC240" s="446"/>
      <x:c r="ED240" s="446"/>
      <x:c r="EE240" s="446"/>
      <x:c r="EF240" s="446"/>
      <x:c r="EG240" s="446"/>
      <x:c r="EH240" s="446"/>
      <x:c r="EI240" s="446"/>
      <x:c r="EJ240" s="446"/>
      <x:c r="EK240" s="446"/>
      <x:c r="EL240" s="446"/>
      <x:c r="EM240" s="446"/>
      <x:c r="EN240" s="446"/>
      <x:c r="EO240" s="446"/>
      <x:c r="EP240" s="446"/>
      <x:c r="EQ240" s="446"/>
      <x:c r="ER240" s="446"/>
      <x:c r="ES240" s="446"/>
      <x:c r="ET240" s="446"/>
      <x:c r="EU240" s="446"/>
      <x:c r="EV240" s="446"/>
      <x:c r="EW240" s="446"/>
      <x:c r="EX240" s="446"/>
      <x:c r="EY240" s="446"/>
      <x:c r="EZ240" s="446"/>
      <x:c r="FA240" s="446"/>
      <x:c r="FB240" s="446"/>
      <x:c r="FC240" s="446"/>
      <x:c r="FD240" s="446"/>
      <x:c r="FE240" s="446"/>
      <x:c r="FF240" s="446"/>
    </x:row>
    <x:row r="242" spans="6:162" s="448" customFormat="1" ht="15.75" customHeight="1">
      <x:c r="F242" s="446"/>
      <x:c r="G242" s="446"/>
      <x:c r="H242" s="446"/>
      <x:c r="I242" s="446"/>
      <x:c r="J242" s="446"/>
      <x:c r="K242" s="446"/>
      <x:c r="L242" s="446"/>
      <x:c r="M242" s="446"/>
      <x:c r="N242" s="446"/>
      <x:c r="O242" s="446"/>
      <x:c r="P242" s="446"/>
      <x:c r="Q242" s="446"/>
      <x:c r="R242" s="446"/>
      <x:c r="S242" s="446"/>
      <x:c r="T242" s="446"/>
      <x:c r="U242" s="446"/>
      <x:c r="V242" s="446"/>
      <x:c r="W242" s="446"/>
      <x:c r="X242" s="446"/>
      <x:c r="Y242" s="446"/>
      <x:c r="AA242" s="446"/>
      <x:c r="AC242" s="446"/>
      <x:c r="AD242" s="446"/>
      <x:c r="AE242" s="446"/>
      <x:c r="AF242" s="446"/>
      <x:c r="AG242" s="446"/>
      <x:c r="AH242" s="447"/>
      <x:c r="AI242" s="447"/>
      <x:c r="AJ242" s="446"/>
      <x:c r="AK242" s="446"/>
      <x:c r="AL242" s="446"/>
      <x:c r="AM242" s="446"/>
      <x:c r="AN242" s="446"/>
      <x:c r="AO242" s="446"/>
      <x:c r="AP242" s="446"/>
      <x:c r="AQ242" s="446"/>
      <x:c r="AR242" s="446"/>
      <x:c r="AS242" s="446"/>
      <x:c r="AT242" s="446"/>
      <x:c r="AU242" s="446"/>
      <x:c r="AV242" s="446"/>
      <x:c r="AW242" s="446"/>
      <x:c r="AX242" s="446"/>
      <x:c r="AY242" s="446"/>
      <x:c r="AZ242" s="446"/>
      <x:c r="BA242" s="446"/>
      <x:c r="BB242" s="446"/>
      <x:c r="BC242" s="446"/>
      <x:c r="BD242" s="446"/>
      <x:c r="BE242" s="446"/>
      <x:c r="BF242" s="446"/>
      <x:c r="BG242" s="446"/>
      <x:c r="BH242" s="446"/>
      <x:c r="BI242" s="446"/>
      <x:c r="BJ242" s="446"/>
      <x:c r="BK242" s="446"/>
      <x:c r="BL242" s="446"/>
      <x:c r="BM242" s="446"/>
      <x:c r="BN242" s="446"/>
      <x:c r="BO242" s="446"/>
      <x:c r="BP242" s="446"/>
      <x:c r="BQ242" s="446"/>
      <x:c r="BR242" s="446"/>
      <x:c r="BS242" s="446"/>
      <x:c r="BT242" s="446"/>
      <x:c r="BU242" s="446"/>
      <x:c r="BV242" s="446"/>
      <x:c r="BW242" s="446"/>
      <x:c r="BX242" s="446"/>
      <x:c r="BY242" s="446"/>
      <x:c r="BZ242" s="446"/>
      <x:c r="CA242" s="446"/>
      <x:c r="CB242" s="446"/>
      <x:c r="CC242" s="446"/>
      <x:c r="CD242" s="446"/>
      <x:c r="CE242" s="446"/>
      <x:c r="CF242" s="446"/>
      <x:c r="CG242" s="446"/>
      <x:c r="CH242" s="446"/>
      <x:c r="CI242" s="446"/>
      <x:c r="CJ242" s="446"/>
      <x:c r="CK242" s="446"/>
      <x:c r="CL242" s="446"/>
      <x:c r="CM242" s="446"/>
      <x:c r="CN242" s="446"/>
      <x:c r="CO242" s="446"/>
      <x:c r="CP242" s="446"/>
      <x:c r="CQ242" s="446"/>
      <x:c r="CR242" s="446"/>
      <x:c r="CS242" s="446"/>
      <x:c r="CT242" s="446"/>
      <x:c r="CU242" s="446"/>
      <x:c r="CV242" s="446"/>
      <x:c r="CW242" s="446"/>
      <x:c r="CX242" s="446"/>
      <x:c r="CY242" s="446"/>
      <x:c r="CZ242" s="446"/>
      <x:c r="DA242" s="446"/>
      <x:c r="DB242" s="446"/>
      <x:c r="DC242" s="446"/>
      <x:c r="DD242" s="446"/>
      <x:c r="DE242" s="446"/>
      <x:c r="DF242" s="446"/>
      <x:c r="DG242" s="446"/>
      <x:c r="DH242" s="446"/>
      <x:c r="DI242" s="446"/>
      <x:c r="DJ242" s="446"/>
      <x:c r="DK242" s="446"/>
      <x:c r="DL242" s="446"/>
      <x:c r="DM242" s="446"/>
      <x:c r="DN242" s="446"/>
      <x:c r="DO242" s="446"/>
      <x:c r="DP242" s="446"/>
      <x:c r="DQ242" s="446"/>
      <x:c r="DR242" s="446"/>
      <x:c r="DS242" s="446"/>
      <x:c r="DT242" s="446"/>
      <x:c r="DU242" s="446"/>
      <x:c r="DV242" s="446"/>
      <x:c r="DW242" s="446"/>
      <x:c r="DX242" s="446"/>
      <x:c r="DY242" s="446"/>
      <x:c r="DZ242" s="446"/>
      <x:c r="EA242" s="446"/>
      <x:c r="EB242" s="446"/>
      <x:c r="EC242" s="446"/>
      <x:c r="ED242" s="446"/>
      <x:c r="EE242" s="446"/>
      <x:c r="EF242" s="446"/>
      <x:c r="EG242" s="446"/>
      <x:c r="EH242" s="446"/>
      <x:c r="EI242" s="446"/>
      <x:c r="EJ242" s="446"/>
      <x:c r="EK242" s="446"/>
      <x:c r="EL242" s="446"/>
      <x:c r="EM242" s="446"/>
      <x:c r="EN242" s="446"/>
      <x:c r="EO242" s="446"/>
      <x:c r="EP242" s="446"/>
      <x:c r="EQ242" s="446"/>
      <x:c r="ER242" s="446"/>
      <x:c r="ES242" s="446"/>
      <x:c r="ET242" s="446"/>
      <x:c r="EU242" s="446"/>
      <x:c r="EV242" s="446"/>
      <x:c r="EW242" s="446"/>
      <x:c r="EX242" s="446"/>
      <x:c r="EY242" s="446"/>
      <x:c r="EZ242" s="446"/>
      <x:c r="FA242" s="446"/>
      <x:c r="FB242" s="446"/>
      <x:c r="FC242" s="446"/>
      <x:c r="FD242" s="446"/>
      <x:c r="FE242" s="446"/>
      <x:c r="FF242" s="446"/>
    </x:row>
    <x:row r="244" spans="6:162" s="448" customFormat="1" ht="15.75" customHeight="1">
      <x:c r="F244" s="446"/>
      <x:c r="G244" s="446"/>
      <x:c r="H244" s="446"/>
      <x:c r="I244" s="446"/>
      <x:c r="J244" s="446"/>
      <x:c r="K244" s="446"/>
      <x:c r="L244" s="446"/>
      <x:c r="M244" s="446"/>
      <x:c r="N244" s="446"/>
      <x:c r="O244" s="446"/>
      <x:c r="P244" s="446"/>
      <x:c r="Q244" s="446"/>
      <x:c r="R244" s="446"/>
      <x:c r="S244" s="446"/>
      <x:c r="T244" s="446"/>
      <x:c r="U244" s="446"/>
      <x:c r="V244" s="446"/>
      <x:c r="W244" s="446"/>
      <x:c r="X244" s="446"/>
      <x:c r="Y244" s="446"/>
      <x:c r="AA244" s="446"/>
      <x:c r="AC244" s="446"/>
      <x:c r="AD244" s="446"/>
      <x:c r="AE244" s="446"/>
      <x:c r="AF244" s="446"/>
      <x:c r="AG244" s="446"/>
      <x:c r="AH244" s="447"/>
      <x:c r="AI244" s="447"/>
      <x:c r="AJ244" s="446"/>
      <x:c r="AK244" s="446"/>
      <x:c r="AL244" s="446"/>
      <x:c r="AM244" s="446"/>
      <x:c r="AN244" s="446"/>
      <x:c r="AO244" s="446"/>
      <x:c r="AP244" s="446"/>
      <x:c r="AQ244" s="446"/>
      <x:c r="AR244" s="446"/>
      <x:c r="AS244" s="446"/>
      <x:c r="AT244" s="446"/>
      <x:c r="AU244" s="446"/>
      <x:c r="AV244" s="446"/>
      <x:c r="AW244" s="446"/>
      <x:c r="AX244" s="446"/>
      <x:c r="AY244" s="446"/>
      <x:c r="AZ244" s="446"/>
      <x:c r="BA244" s="446"/>
      <x:c r="BB244" s="446"/>
      <x:c r="BC244" s="446"/>
      <x:c r="BD244" s="446"/>
      <x:c r="BE244" s="446"/>
      <x:c r="BF244" s="446"/>
      <x:c r="BG244" s="446"/>
      <x:c r="BH244" s="446"/>
      <x:c r="BI244" s="446"/>
      <x:c r="BJ244" s="446"/>
      <x:c r="BK244" s="446"/>
      <x:c r="BL244" s="446"/>
      <x:c r="BM244" s="446"/>
      <x:c r="BN244" s="446"/>
      <x:c r="BO244" s="446"/>
      <x:c r="BP244" s="446"/>
      <x:c r="BQ244" s="446"/>
      <x:c r="BR244" s="446"/>
      <x:c r="BS244" s="446"/>
      <x:c r="BT244" s="446"/>
      <x:c r="BU244" s="446"/>
      <x:c r="BV244" s="446"/>
      <x:c r="BW244" s="446"/>
      <x:c r="BX244" s="446"/>
      <x:c r="BY244" s="446"/>
      <x:c r="BZ244" s="446"/>
      <x:c r="CA244" s="446"/>
      <x:c r="CB244" s="446"/>
      <x:c r="CC244" s="446"/>
      <x:c r="CD244" s="446"/>
      <x:c r="CE244" s="446"/>
      <x:c r="CF244" s="446"/>
      <x:c r="CG244" s="446"/>
      <x:c r="CH244" s="446"/>
      <x:c r="CI244" s="446"/>
      <x:c r="CJ244" s="446"/>
      <x:c r="CK244" s="446"/>
      <x:c r="CL244" s="446"/>
      <x:c r="CM244" s="446"/>
      <x:c r="CN244" s="446"/>
      <x:c r="CO244" s="446"/>
      <x:c r="CP244" s="446"/>
      <x:c r="CQ244" s="446"/>
      <x:c r="CR244" s="446"/>
      <x:c r="CS244" s="446"/>
      <x:c r="CT244" s="446"/>
      <x:c r="CU244" s="446"/>
      <x:c r="CV244" s="446"/>
      <x:c r="CW244" s="446"/>
      <x:c r="CX244" s="446"/>
      <x:c r="CY244" s="446"/>
      <x:c r="CZ244" s="446"/>
      <x:c r="DA244" s="446"/>
      <x:c r="DB244" s="446"/>
      <x:c r="DC244" s="446"/>
      <x:c r="DD244" s="446"/>
      <x:c r="DE244" s="446"/>
      <x:c r="DF244" s="446"/>
      <x:c r="DG244" s="446"/>
      <x:c r="DH244" s="446"/>
      <x:c r="DI244" s="446"/>
      <x:c r="DJ244" s="446"/>
      <x:c r="DK244" s="446"/>
      <x:c r="DL244" s="446"/>
      <x:c r="DM244" s="446"/>
      <x:c r="DN244" s="446"/>
      <x:c r="DO244" s="446"/>
      <x:c r="DP244" s="446"/>
      <x:c r="DQ244" s="446"/>
      <x:c r="DR244" s="446"/>
      <x:c r="DS244" s="446"/>
      <x:c r="DT244" s="446"/>
      <x:c r="DU244" s="446"/>
      <x:c r="DV244" s="446"/>
      <x:c r="DW244" s="446"/>
      <x:c r="DX244" s="446"/>
      <x:c r="DY244" s="446"/>
      <x:c r="DZ244" s="446"/>
      <x:c r="EA244" s="446"/>
      <x:c r="EB244" s="446"/>
      <x:c r="EC244" s="446"/>
      <x:c r="ED244" s="446"/>
      <x:c r="EE244" s="446"/>
      <x:c r="EF244" s="446"/>
      <x:c r="EG244" s="446"/>
      <x:c r="EH244" s="446"/>
      <x:c r="EI244" s="446"/>
      <x:c r="EJ244" s="446"/>
      <x:c r="EK244" s="446"/>
      <x:c r="EL244" s="446"/>
      <x:c r="EM244" s="446"/>
      <x:c r="EN244" s="446"/>
      <x:c r="EO244" s="446"/>
      <x:c r="EP244" s="446"/>
      <x:c r="EQ244" s="446"/>
      <x:c r="ER244" s="446"/>
      <x:c r="ES244" s="446"/>
      <x:c r="ET244" s="446"/>
      <x:c r="EU244" s="446"/>
      <x:c r="EV244" s="446"/>
      <x:c r="EW244" s="446"/>
      <x:c r="EX244" s="446"/>
      <x:c r="EY244" s="446"/>
      <x:c r="EZ244" s="446"/>
      <x:c r="FA244" s="446"/>
      <x:c r="FB244" s="446"/>
      <x:c r="FC244" s="446"/>
      <x:c r="FD244" s="446"/>
      <x:c r="FE244" s="446"/>
      <x:c r="FF244" s="446"/>
    </x:row>
    <x:row r="246" spans="6:162" s="448" customFormat="1" ht="15.75" customHeight="1">
      <x:c r="F246" s="446"/>
      <x:c r="G246" s="446"/>
      <x:c r="H246" s="446"/>
      <x:c r="I246" s="446"/>
      <x:c r="J246" s="446"/>
      <x:c r="K246" s="446"/>
      <x:c r="L246" s="446"/>
      <x:c r="M246" s="446"/>
      <x:c r="N246" s="446"/>
      <x:c r="O246" s="446"/>
      <x:c r="P246" s="446"/>
      <x:c r="Q246" s="446"/>
      <x:c r="R246" s="446"/>
      <x:c r="S246" s="446"/>
      <x:c r="T246" s="446"/>
      <x:c r="U246" s="446"/>
      <x:c r="V246" s="446"/>
      <x:c r="W246" s="446"/>
      <x:c r="X246" s="446"/>
      <x:c r="Y246" s="446"/>
      <x:c r="AA246" s="446"/>
      <x:c r="AC246" s="446"/>
      <x:c r="AD246" s="446"/>
      <x:c r="AE246" s="446"/>
      <x:c r="AF246" s="446"/>
      <x:c r="AG246" s="446"/>
      <x:c r="AH246" s="447"/>
      <x:c r="AI246" s="447"/>
      <x:c r="AJ246" s="446"/>
      <x:c r="AK246" s="446"/>
      <x:c r="AL246" s="446"/>
      <x:c r="AM246" s="446"/>
      <x:c r="AN246" s="446"/>
      <x:c r="AO246" s="446"/>
      <x:c r="AP246" s="446"/>
      <x:c r="AQ246" s="446"/>
      <x:c r="AR246" s="446"/>
      <x:c r="AS246" s="446"/>
      <x:c r="AT246" s="446"/>
      <x:c r="AU246" s="446"/>
      <x:c r="AV246" s="446"/>
      <x:c r="AW246" s="446"/>
      <x:c r="AX246" s="446"/>
      <x:c r="AY246" s="446"/>
      <x:c r="AZ246" s="446"/>
      <x:c r="BA246" s="446"/>
      <x:c r="BB246" s="446"/>
      <x:c r="BC246" s="446"/>
      <x:c r="BD246" s="446"/>
      <x:c r="BE246" s="446"/>
      <x:c r="BF246" s="446"/>
      <x:c r="BG246" s="446"/>
      <x:c r="BH246" s="446"/>
      <x:c r="BI246" s="446"/>
      <x:c r="BJ246" s="446"/>
      <x:c r="BK246" s="446"/>
      <x:c r="BL246" s="446"/>
      <x:c r="BM246" s="446"/>
      <x:c r="BN246" s="446"/>
      <x:c r="BO246" s="446"/>
      <x:c r="BP246" s="446"/>
      <x:c r="BQ246" s="446"/>
      <x:c r="BR246" s="446"/>
      <x:c r="BS246" s="446"/>
      <x:c r="BT246" s="446"/>
      <x:c r="BU246" s="446"/>
      <x:c r="BV246" s="446"/>
      <x:c r="BW246" s="446"/>
      <x:c r="BX246" s="446"/>
      <x:c r="BY246" s="446"/>
      <x:c r="BZ246" s="446"/>
      <x:c r="CA246" s="446"/>
      <x:c r="CB246" s="446"/>
      <x:c r="CC246" s="446"/>
      <x:c r="CD246" s="446"/>
      <x:c r="CE246" s="446"/>
      <x:c r="CF246" s="446"/>
      <x:c r="CG246" s="446"/>
      <x:c r="CH246" s="446"/>
      <x:c r="CI246" s="446"/>
      <x:c r="CJ246" s="446"/>
      <x:c r="CK246" s="446"/>
      <x:c r="CL246" s="446"/>
      <x:c r="CM246" s="446"/>
      <x:c r="CN246" s="446"/>
      <x:c r="CO246" s="446"/>
      <x:c r="CP246" s="446"/>
      <x:c r="CQ246" s="446"/>
      <x:c r="CR246" s="446"/>
      <x:c r="CS246" s="446"/>
      <x:c r="CT246" s="446"/>
      <x:c r="CU246" s="446"/>
      <x:c r="CV246" s="446"/>
      <x:c r="CW246" s="446"/>
      <x:c r="CX246" s="446"/>
      <x:c r="CY246" s="446"/>
      <x:c r="CZ246" s="446"/>
      <x:c r="DA246" s="446"/>
      <x:c r="DB246" s="446"/>
      <x:c r="DC246" s="446"/>
      <x:c r="DD246" s="446"/>
      <x:c r="DE246" s="446"/>
      <x:c r="DF246" s="446"/>
      <x:c r="DG246" s="446"/>
      <x:c r="DH246" s="446"/>
      <x:c r="DI246" s="446"/>
      <x:c r="DJ246" s="446"/>
      <x:c r="DK246" s="446"/>
      <x:c r="DL246" s="446"/>
      <x:c r="DM246" s="446"/>
      <x:c r="DN246" s="446"/>
      <x:c r="DO246" s="446"/>
      <x:c r="DP246" s="446"/>
      <x:c r="DQ246" s="446"/>
      <x:c r="DR246" s="446"/>
      <x:c r="DS246" s="446"/>
      <x:c r="DT246" s="446"/>
      <x:c r="DU246" s="446"/>
      <x:c r="DV246" s="446"/>
      <x:c r="DW246" s="446"/>
      <x:c r="DX246" s="446"/>
      <x:c r="DY246" s="446"/>
      <x:c r="DZ246" s="446"/>
      <x:c r="EA246" s="446"/>
      <x:c r="EB246" s="446"/>
      <x:c r="EC246" s="446"/>
      <x:c r="ED246" s="446"/>
      <x:c r="EE246" s="446"/>
      <x:c r="EF246" s="446"/>
      <x:c r="EG246" s="446"/>
      <x:c r="EH246" s="446"/>
      <x:c r="EI246" s="446"/>
      <x:c r="EJ246" s="446"/>
      <x:c r="EK246" s="446"/>
      <x:c r="EL246" s="446"/>
      <x:c r="EM246" s="446"/>
      <x:c r="EN246" s="446"/>
      <x:c r="EO246" s="446"/>
      <x:c r="EP246" s="446"/>
      <x:c r="EQ246" s="446"/>
      <x:c r="ER246" s="446"/>
      <x:c r="ES246" s="446"/>
      <x:c r="ET246" s="446"/>
      <x:c r="EU246" s="446"/>
      <x:c r="EV246" s="446"/>
      <x:c r="EW246" s="446"/>
      <x:c r="EX246" s="446"/>
      <x:c r="EY246" s="446"/>
      <x:c r="EZ246" s="446"/>
      <x:c r="FA246" s="446"/>
      <x:c r="FB246" s="446"/>
      <x:c r="FC246" s="446"/>
      <x:c r="FD246" s="446"/>
      <x:c r="FE246" s="446"/>
      <x:c r="FF246" s="446"/>
    </x:row>
    <x:row r="248" spans="6:162" s="448" customFormat="1" ht="15.75" customHeight="1">
      <x:c r="F248" s="446"/>
      <x:c r="G248" s="446"/>
      <x:c r="H248" s="446"/>
      <x:c r="I248" s="446"/>
      <x:c r="J248" s="446"/>
      <x:c r="K248" s="446"/>
      <x:c r="L248" s="446"/>
      <x:c r="M248" s="446"/>
      <x:c r="N248" s="446"/>
      <x:c r="O248" s="446"/>
      <x:c r="P248" s="446"/>
      <x:c r="Q248" s="446"/>
      <x:c r="R248" s="446"/>
      <x:c r="S248" s="446"/>
      <x:c r="T248" s="446"/>
      <x:c r="U248" s="446"/>
      <x:c r="V248" s="446"/>
      <x:c r="W248" s="446"/>
      <x:c r="X248" s="446"/>
      <x:c r="Y248" s="446"/>
      <x:c r="AA248" s="446"/>
      <x:c r="AC248" s="446"/>
      <x:c r="AD248" s="446"/>
      <x:c r="AE248" s="446"/>
      <x:c r="AF248" s="446"/>
      <x:c r="AG248" s="446"/>
      <x:c r="AH248" s="447"/>
      <x:c r="AI248" s="447"/>
      <x:c r="AJ248" s="446"/>
      <x:c r="AK248" s="446"/>
      <x:c r="AL248" s="446"/>
      <x:c r="AM248" s="446"/>
      <x:c r="AN248" s="446"/>
      <x:c r="AO248" s="446"/>
      <x:c r="AP248" s="446"/>
      <x:c r="AQ248" s="446"/>
      <x:c r="AR248" s="446"/>
      <x:c r="AS248" s="446"/>
      <x:c r="AT248" s="446"/>
      <x:c r="AU248" s="446"/>
      <x:c r="AV248" s="446"/>
      <x:c r="AW248" s="446"/>
      <x:c r="AX248" s="446"/>
      <x:c r="AY248" s="446"/>
      <x:c r="AZ248" s="446"/>
      <x:c r="BA248" s="446"/>
      <x:c r="BB248" s="446"/>
      <x:c r="BC248" s="446"/>
      <x:c r="BD248" s="446"/>
      <x:c r="BE248" s="446"/>
      <x:c r="BF248" s="446"/>
      <x:c r="BG248" s="446"/>
      <x:c r="BH248" s="446"/>
      <x:c r="BI248" s="446"/>
      <x:c r="BJ248" s="446"/>
      <x:c r="BK248" s="446"/>
      <x:c r="BL248" s="446"/>
      <x:c r="BM248" s="446"/>
      <x:c r="BN248" s="446"/>
      <x:c r="BO248" s="446"/>
      <x:c r="BP248" s="446"/>
      <x:c r="BQ248" s="446"/>
      <x:c r="BR248" s="446"/>
      <x:c r="BS248" s="446"/>
      <x:c r="BT248" s="446"/>
      <x:c r="BU248" s="446"/>
      <x:c r="BV248" s="446"/>
      <x:c r="BW248" s="446"/>
      <x:c r="BX248" s="446"/>
      <x:c r="BY248" s="446"/>
      <x:c r="BZ248" s="446"/>
      <x:c r="CA248" s="446"/>
      <x:c r="CB248" s="446"/>
      <x:c r="CC248" s="446"/>
      <x:c r="CD248" s="446"/>
      <x:c r="CE248" s="446"/>
      <x:c r="CF248" s="446"/>
      <x:c r="CG248" s="446"/>
      <x:c r="CH248" s="446"/>
      <x:c r="CI248" s="446"/>
      <x:c r="CJ248" s="446"/>
      <x:c r="CK248" s="446"/>
      <x:c r="CL248" s="446"/>
      <x:c r="CM248" s="446"/>
      <x:c r="CN248" s="446"/>
      <x:c r="CO248" s="446"/>
      <x:c r="CP248" s="446"/>
      <x:c r="CQ248" s="446"/>
      <x:c r="CR248" s="446"/>
      <x:c r="CS248" s="446"/>
      <x:c r="CT248" s="446"/>
      <x:c r="CU248" s="446"/>
      <x:c r="CV248" s="446"/>
      <x:c r="CW248" s="446"/>
      <x:c r="CX248" s="446"/>
      <x:c r="CY248" s="446"/>
      <x:c r="CZ248" s="446"/>
      <x:c r="DA248" s="446"/>
      <x:c r="DB248" s="446"/>
      <x:c r="DC248" s="446"/>
      <x:c r="DD248" s="446"/>
      <x:c r="DE248" s="446"/>
      <x:c r="DF248" s="446"/>
      <x:c r="DG248" s="446"/>
      <x:c r="DH248" s="446"/>
      <x:c r="DI248" s="446"/>
      <x:c r="DJ248" s="446"/>
      <x:c r="DK248" s="446"/>
      <x:c r="DL248" s="446"/>
      <x:c r="DM248" s="446"/>
      <x:c r="DN248" s="446"/>
      <x:c r="DO248" s="446"/>
      <x:c r="DP248" s="446"/>
      <x:c r="DQ248" s="446"/>
      <x:c r="DR248" s="446"/>
      <x:c r="DS248" s="446"/>
      <x:c r="DT248" s="446"/>
      <x:c r="DU248" s="446"/>
      <x:c r="DV248" s="446"/>
      <x:c r="DW248" s="446"/>
      <x:c r="DX248" s="446"/>
      <x:c r="DY248" s="446"/>
      <x:c r="DZ248" s="446"/>
      <x:c r="EA248" s="446"/>
      <x:c r="EB248" s="446"/>
      <x:c r="EC248" s="446"/>
      <x:c r="ED248" s="446"/>
      <x:c r="EE248" s="446"/>
      <x:c r="EF248" s="446"/>
      <x:c r="EG248" s="446"/>
      <x:c r="EH248" s="446"/>
      <x:c r="EI248" s="446"/>
      <x:c r="EJ248" s="446"/>
      <x:c r="EK248" s="446"/>
      <x:c r="EL248" s="446"/>
      <x:c r="EM248" s="446"/>
      <x:c r="EN248" s="446"/>
      <x:c r="EO248" s="446"/>
      <x:c r="EP248" s="446"/>
      <x:c r="EQ248" s="446"/>
      <x:c r="ER248" s="446"/>
      <x:c r="ES248" s="446"/>
      <x:c r="ET248" s="446"/>
      <x:c r="EU248" s="446"/>
      <x:c r="EV248" s="446"/>
      <x:c r="EW248" s="446"/>
      <x:c r="EX248" s="446"/>
      <x:c r="EY248" s="446"/>
      <x:c r="EZ248" s="446"/>
      <x:c r="FA248" s="446"/>
      <x:c r="FB248" s="446"/>
      <x:c r="FC248" s="446"/>
      <x:c r="FD248" s="446"/>
      <x:c r="FE248" s="446"/>
      <x:c r="FF248" s="446"/>
    </x:row>
    <x:row r="250" spans="6:162" s="448" customFormat="1" ht="15.75" customHeight="1">
      <x:c r="F250" s="446"/>
      <x:c r="G250" s="446"/>
      <x:c r="H250" s="446"/>
      <x:c r="I250" s="446"/>
      <x:c r="J250" s="446"/>
      <x:c r="K250" s="446"/>
      <x:c r="L250" s="446"/>
      <x:c r="M250" s="446"/>
      <x:c r="N250" s="446"/>
      <x:c r="O250" s="446"/>
      <x:c r="P250" s="446"/>
      <x:c r="Q250" s="446"/>
      <x:c r="R250" s="446"/>
      <x:c r="S250" s="446"/>
      <x:c r="T250" s="446"/>
      <x:c r="U250" s="446"/>
      <x:c r="V250" s="446"/>
      <x:c r="W250" s="446"/>
      <x:c r="X250" s="446"/>
      <x:c r="Y250" s="446"/>
      <x:c r="AA250" s="446"/>
      <x:c r="AC250" s="446"/>
      <x:c r="AD250" s="446"/>
      <x:c r="AE250" s="446"/>
      <x:c r="AF250" s="446"/>
      <x:c r="AG250" s="446"/>
      <x:c r="AH250" s="447"/>
      <x:c r="AI250" s="447"/>
      <x:c r="AJ250" s="446"/>
      <x:c r="AK250" s="446"/>
      <x:c r="AL250" s="446"/>
      <x:c r="AM250" s="446"/>
      <x:c r="AN250" s="446"/>
      <x:c r="AO250" s="446"/>
      <x:c r="AP250" s="446"/>
      <x:c r="AQ250" s="446"/>
      <x:c r="AR250" s="446"/>
      <x:c r="AS250" s="446"/>
      <x:c r="AT250" s="446"/>
      <x:c r="AU250" s="446"/>
      <x:c r="AV250" s="446"/>
      <x:c r="AW250" s="446"/>
      <x:c r="AX250" s="446"/>
      <x:c r="AY250" s="446"/>
      <x:c r="AZ250" s="446"/>
      <x:c r="BA250" s="446"/>
      <x:c r="BB250" s="446"/>
      <x:c r="BC250" s="446"/>
      <x:c r="BD250" s="446"/>
      <x:c r="BE250" s="446"/>
      <x:c r="BF250" s="446"/>
      <x:c r="BG250" s="446"/>
      <x:c r="BH250" s="446"/>
      <x:c r="BI250" s="446"/>
      <x:c r="BJ250" s="446"/>
      <x:c r="BK250" s="446"/>
      <x:c r="BL250" s="446"/>
      <x:c r="BM250" s="446"/>
      <x:c r="BN250" s="446"/>
      <x:c r="BO250" s="446"/>
      <x:c r="BP250" s="446"/>
      <x:c r="BQ250" s="446"/>
      <x:c r="BR250" s="446"/>
      <x:c r="BS250" s="446"/>
      <x:c r="BT250" s="446"/>
      <x:c r="BU250" s="446"/>
      <x:c r="BV250" s="446"/>
      <x:c r="BW250" s="446"/>
      <x:c r="BX250" s="446"/>
      <x:c r="BY250" s="446"/>
      <x:c r="BZ250" s="446"/>
      <x:c r="CA250" s="446"/>
      <x:c r="CB250" s="446"/>
      <x:c r="CC250" s="446"/>
      <x:c r="CD250" s="446"/>
      <x:c r="CE250" s="446"/>
      <x:c r="CF250" s="446"/>
      <x:c r="CG250" s="446"/>
      <x:c r="CH250" s="446"/>
      <x:c r="CI250" s="446"/>
      <x:c r="CJ250" s="446"/>
      <x:c r="CK250" s="446"/>
      <x:c r="CL250" s="446"/>
      <x:c r="CM250" s="446"/>
      <x:c r="CN250" s="446"/>
      <x:c r="CO250" s="446"/>
      <x:c r="CP250" s="446"/>
      <x:c r="CQ250" s="446"/>
      <x:c r="CR250" s="446"/>
      <x:c r="CS250" s="446"/>
      <x:c r="CT250" s="446"/>
      <x:c r="CU250" s="446"/>
      <x:c r="CV250" s="446"/>
      <x:c r="CW250" s="446"/>
      <x:c r="CX250" s="446"/>
      <x:c r="CY250" s="446"/>
      <x:c r="CZ250" s="446"/>
      <x:c r="DA250" s="446"/>
      <x:c r="DB250" s="446"/>
      <x:c r="DC250" s="446"/>
      <x:c r="DD250" s="446"/>
      <x:c r="DE250" s="446"/>
      <x:c r="DF250" s="446"/>
      <x:c r="DG250" s="446"/>
      <x:c r="DH250" s="446"/>
      <x:c r="DI250" s="446"/>
      <x:c r="DJ250" s="446"/>
      <x:c r="DK250" s="446"/>
      <x:c r="DL250" s="446"/>
      <x:c r="DM250" s="446"/>
      <x:c r="DN250" s="446"/>
      <x:c r="DO250" s="446"/>
      <x:c r="DP250" s="446"/>
      <x:c r="DQ250" s="446"/>
      <x:c r="DR250" s="446"/>
      <x:c r="DS250" s="446"/>
      <x:c r="DT250" s="446"/>
      <x:c r="DU250" s="446"/>
      <x:c r="DV250" s="446"/>
      <x:c r="DW250" s="446"/>
      <x:c r="DX250" s="446"/>
      <x:c r="DY250" s="446"/>
      <x:c r="DZ250" s="446"/>
      <x:c r="EA250" s="446"/>
      <x:c r="EB250" s="446"/>
      <x:c r="EC250" s="446"/>
      <x:c r="ED250" s="446"/>
      <x:c r="EE250" s="446"/>
      <x:c r="EF250" s="446"/>
      <x:c r="EG250" s="446"/>
      <x:c r="EH250" s="446"/>
      <x:c r="EI250" s="446"/>
      <x:c r="EJ250" s="446"/>
      <x:c r="EK250" s="446"/>
      <x:c r="EL250" s="446"/>
      <x:c r="EM250" s="446"/>
      <x:c r="EN250" s="446"/>
      <x:c r="EO250" s="446"/>
      <x:c r="EP250" s="446"/>
      <x:c r="EQ250" s="446"/>
      <x:c r="ER250" s="446"/>
      <x:c r="ES250" s="446"/>
      <x:c r="ET250" s="446"/>
      <x:c r="EU250" s="446"/>
      <x:c r="EV250" s="446"/>
      <x:c r="EW250" s="446"/>
      <x:c r="EX250" s="446"/>
      <x:c r="EY250" s="446"/>
      <x:c r="EZ250" s="446"/>
      <x:c r="FA250" s="446"/>
      <x:c r="FB250" s="446"/>
      <x:c r="FC250" s="446"/>
      <x:c r="FD250" s="446"/>
      <x:c r="FE250" s="446"/>
      <x:c r="FF250" s="446"/>
    </x:row>
    <x:row r="252" spans="6:162" s="448" customFormat="1" ht="15.75" customHeight="1">
      <x:c r="F252" s="446"/>
      <x:c r="G252" s="446"/>
      <x:c r="H252" s="446"/>
      <x:c r="I252" s="446"/>
      <x:c r="J252" s="446"/>
      <x:c r="K252" s="446"/>
      <x:c r="L252" s="446"/>
      <x:c r="M252" s="446"/>
      <x:c r="N252" s="446"/>
      <x:c r="O252" s="446"/>
      <x:c r="P252" s="446"/>
      <x:c r="Q252" s="446"/>
      <x:c r="R252" s="446"/>
      <x:c r="S252" s="446"/>
      <x:c r="T252" s="446"/>
      <x:c r="U252" s="446"/>
      <x:c r="V252" s="446"/>
      <x:c r="W252" s="446"/>
      <x:c r="X252" s="446"/>
      <x:c r="Y252" s="446"/>
      <x:c r="AA252" s="446"/>
      <x:c r="AC252" s="446"/>
      <x:c r="AD252" s="446"/>
      <x:c r="AE252" s="446"/>
      <x:c r="AF252" s="446"/>
      <x:c r="AG252" s="446"/>
      <x:c r="AH252" s="447"/>
      <x:c r="AI252" s="447"/>
      <x:c r="AJ252" s="446"/>
      <x:c r="AK252" s="446"/>
      <x:c r="AL252" s="446"/>
      <x:c r="AM252" s="446"/>
      <x:c r="AN252" s="446"/>
      <x:c r="AO252" s="446"/>
      <x:c r="AP252" s="446"/>
      <x:c r="AQ252" s="446"/>
      <x:c r="AR252" s="446"/>
      <x:c r="AS252" s="446"/>
      <x:c r="AT252" s="446"/>
      <x:c r="AU252" s="446"/>
      <x:c r="AV252" s="446"/>
      <x:c r="AW252" s="446"/>
      <x:c r="AX252" s="446"/>
      <x:c r="AY252" s="446"/>
      <x:c r="AZ252" s="446"/>
      <x:c r="BA252" s="446"/>
      <x:c r="BB252" s="446"/>
      <x:c r="BC252" s="446"/>
      <x:c r="BD252" s="446"/>
      <x:c r="BE252" s="446"/>
      <x:c r="BF252" s="446"/>
      <x:c r="BG252" s="446"/>
      <x:c r="BH252" s="446"/>
      <x:c r="BI252" s="446"/>
      <x:c r="BJ252" s="446"/>
      <x:c r="BK252" s="446"/>
      <x:c r="BL252" s="446"/>
      <x:c r="BM252" s="446"/>
      <x:c r="BN252" s="446"/>
      <x:c r="BO252" s="446"/>
      <x:c r="BP252" s="446"/>
      <x:c r="BQ252" s="446"/>
      <x:c r="BR252" s="446"/>
      <x:c r="BS252" s="446"/>
      <x:c r="BT252" s="446"/>
      <x:c r="BU252" s="446"/>
      <x:c r="BV252" s="446"/>
      <x:c r="BW252" s="446"/>
      <x:c r="BX252" s="446"/>
      <x:c r="BY252" s="446"/>
      <x:c r="BZ252" s="446"/>
      <x:c r="CA252" s="446"/>
      <x:c r="CB252" s="446"/>
      <x:c r="CC252" s="446"/>
      <x:c r="CD252" s="446"/>
      <x:c r="CE252" s="446"/>
      <x:c r="CF252" s="446"/>
      <x:c r="CG252" s="446"/>
      <x:c r="CH252" s="446"/>
      <x:c r="CI252" s="446"/>
      <x:c r="CJ252" s="446"/>
      <x:c r="CK252" s="446"/>
      <x:c r="CL252" s="446"/>
      <x:c r="CM252" s="446"/>
      <x:c r="CN252" s="446"/>
      <x:c r="CO252" s="446"/>
      <x:c r="CP252" s="446"/>
      <x:c r="CQ252" s="446"/>
      <x:c r="CR252" s="446"/>
      <x:c r="CS252" s="446"/>
      <x:c r="CT252" s="446"/>
      <x:c r="CU252" s="446"/>
      <x:c r="CV252" s="446"/>
      <x:c r="CW252" s="446"/>
      <x:c r="CX252" s="446"/>
      <x:c r="CY252" s="446"/>
      <x:c r="CZ252" s="446"/>
      <x:c r="DA252" s="446"/>
      <x:c r="DB252" s="446"/>
      <x:c r="DC252" s="446"/>
      <x:c r="DD252" s="446"/>
      <x:c r="DE252" s="446"/>
      <x:c r="DF252" s="446"/>
      <x:c r="DG252" s="446"/>
      <x:c r="DH252" s="446"/>
      <x:c r="DI252" s="446"/>
      <x:c r="DJ252" s="446"/>
      <x:c r="DK252" s="446"/>
      <x:c r="DL252" s="446"/>
      <x:c r="DM252" s="446"/>
      <x:c r="DN252" s="446"/>
      <x:c r="DO252" s="446"/>
      <x:c r="DP252" s="446"/>
      <x:c r="DQ252" s="446"/>
      <x:c r="DR252" s="446"/>
      <x:c r="DS252" s="446"/>
      <x:c r="DT252" s="446"/>
      <x:c r="DU252" s="446"/>
      <x:c r="DV252" s="446"/>
      <x:c r="DW252" s="446"/>
      <x:c r="DX252" s="446"/>
      <x:c r="DY252" s="446"/>
      <x:c r="DZ252" s="446"/>
      <x:c r="EA252" s="446"/>
      <x:c r="EB252" s="446"/>
      <x:c r="EC252" s="446"/>
      <x:c r="ED252" s="446"/>
      <x:c r="EE252" s="446"/>
      <x:c r="EF252" s="446"/>
      <x:c r="EG252" s="446"/>
      <x:c r="EH252" s="446"/>
      <x:c r="EI252" s="446"/>
      <x:c r="EJ252" s="446"/>
      <x:c r="EK252" s="446"/>
      <x:c r="EL252" s="446"/>
      <x:c r="EM252" s="446"/>
      <x:c r="EN252" s="446"/>
      <x:c r="EO252" s="446"/>
      <x:c r="EP252" s="446"/>
      <x:c r="EQ252" s="446"/>
      <x:c r="ER252" s="446"/>
      <x:c r="ES252" s="446"/>
      <x:c r="ET252" s="446"/>
      <x:c r="EU252" s="446"/>
      <x:c r="EV252" s="446"/>
      <x:c r="EW252" s="446"/>
      <x:c r="EX252" s="446"/>
      <x:c r="EY252" s="446"/>
      <x:c r="EZ252" s="446"/>
      <x:c r="FA252" s="446"/>
      <x:c r="FB252" s="446"/>
      <x:c r="FC252" s="446"/>
      <x:c r="FD252" s="446"/>
      <x:c r="FE252" s="446"/>
      <x:c r="FF252" s="446"/>
    </x:row>
    <x:row r="254" spans="6:162" s="448" customFormat="1" ht="15.75" customHeight="1">
      <x:c r="F254" s="446"/>
      <x:c r="G254" s="446"/>
      <x:c r="H254" s="446"/>
      <x:c r="I254" s="446"/>
      <x:c r="J254" s="446"/>
      <x:c r="K254" s="446"/>
      <x:c r="L254" s="446"/>
      <x:c r="M254" s="446"/>
      <x:c r="N254" s="446"/>
      <x:c r="O254" s="446"/>
      <x:c r="P254" s="446"/>
      <x:c r="Q254" s="446"/>
      <x:c r="R254" s="446"/>
      <x:c r="S254" s="446"/>
      <x:c r="T254" s="446"/>
      <x:c r="U254" s="446"/>
      <x:c r="V254" s="446"/>
      <x:c r="W254" s="446"/>
      <x:c r="X254" s="446"/>
      <x:c r="Y254" s="446"/>
      <x:c r="AA254" s="446"/>
      <x:c r="AC254" s="446"/>
      <x:c r="AD254" s="446"/>
      <x:c r="AE254" s="446"/>
      <x:c r="AF254" s="446"/>
      <x:c r="AG254" s="446"/>
      <x:c r="AH254" s="447"/>
      <x:c r="AI254" s="447"/>
      <x:c r="AJ254" s="446"/>
      <x:c r="AK254" s="446"/>
      <x:c r="AL254" s="446"/>
      <x:c r="AM254" s="446"/>
      <x:c r="AN254" s="446"/>
      <x:c r="AO254" s="446"/>
      <x:c r="AP254" s="446"/>
      <x:c r="AQ254" s="446"/>
      <x:c r="AR254" s="446"/>
      <x:c r="AS254" s="446"/>
      <x:c r="AT254" s="446"/>
      <x:c r="AU254" s="446"/>
      <x:c r="AV254" s="446"/>
      <x:c r="AW254" s="446"/>
      <x:c r="AX254" s="446"/>
      <x:c r="AY254" s="446"/>
      <x:c r="AZ254" s="446"/>
      <x:c r="BA254" s="446"/>
      <x:c r="BB254" s="446"/>
      <x:c r="BC254" s="446"/>
      <x:c r="BD254" s="446"/>
      <x:c r="BE254" s="446"/>
      <x:c r="BF254" s="446"/>
      <x:c r="BG254" s="446"/>
      <x:c r="BH254" s="446"/>
      <x:c r="BI254" s="446"/>
      <x:c r="BJ254" s="446"/>
      <x:c r="BK254" s="446"/>
      <x:c r="BL254" s="446"/>
      <x:c r="BM254" s="446"/>
      <x:c r="BN254" s="446"/>
      <x:c r="BO254" s="446"/>
      <x:c r="BP254" s="446"/>
      <x:c r="BQ254" s="446"/>
      <x:c r="BR254" s="446"/>
      <x:c r="BS254" s="446"/>
      <x:c r="BT254" s="446"/>
      <x:c r="BU254" s="446"/>
      <x:c r="BV254" s="446"/>
      <x:c r="BW254" s="446"/>
      <x:c r="BX254" s="446"/>
      <x:c r="BY254" s="446"/>
      <x:c r="BZ254" s="446"/>
      <x:c r="CA254" s="446"/>
      <x:c r="CB254" s="446"/>
      <x:c r="CC254" s="446"/>
      <x:c r="CD254" s="446"/>
      <x:c r="CE254" s="446"/>
      <x:c r="CF254" s="446"/>
      <x:c r="CG254" s="446"/>
      <x:c r="CH254" s="446"/>
      <x:c r="CI254" s="446"/>
      <x:c r="CJ254" s="446"/>
      <x:c r="CK254" s="446"/>
      <x:c r="CL254" s="446"/>
      <x:c r="CM254" s="446"/>
      <x:c r="CN254" s="446"/>
      <x:c r="CO254" s="446"/>
      <x:c r="CP254" s="446"/>
      <x:c r="CQ254" s="446"/>
      <x:c r="CR254" s="446"/>
      <x:c r="CS254" s="446"/>
      <x:c r="CT254" s="446"/>
      <x:c r="CU254" s="446"/>
      <x:c r="CV254" s="446"/>
      <x:c r="CW254" s="446"/>
      <x:c r="CX254" s="446"/>
      <x:c r="CY254" s="446"/>
      <x:c r="CZ254" s="446"/>
      <x:c r="DA254" s="446"/>
      <x:c r="DB254" s="446"/>
      <x:c r="DC254" s="446"/>
      <x:c r="DD254" s="446"/>
      <x:c r="DE254" s="446"/>
      <x:c r="DF254" s="446"/>
      <x:c r="DG254" s="446"/>
      <x:c r="DH254" s="446"/>
      <x:c r="DI254" s="446"/>
      <x:c r="DJ254" s="446"/>
      <x:c r="DK254" s="446"/>
      <x:c r="DL254" s="446"/>
      <x:c r="DM254" s="446"/>
      <x:c r="DN254" s="446"/>
      <x:c r="DO254" s="446"/>
      <x:c r="DP254" s="446"/>
      <x:c r="DQ254" s="446"/>
      <x:c r="DR254" s="446"/>
      <x:c r="DS254" s="446"/>
      <x:c r="DT254" s="446"/>
      <x:c r="DU254" s="446"/>
      <x:c r="DV254" s="446"/>
      <x:c r="DW254" s="446"/>
      <x:c r="DX254" s="446"/>
      <x:c r="DY254" s="446"/>
      <x:c r="DZ254" s="446"/>
      <x:c r="EA254" s="446"/>
      <x:c r="EB254" s="446"/>
      <x:c r="EC254" s="446"/>
      <x:c r="ED254" s="446"/>
      <x:c r="EE254" s="446"/>
      <x:c r="EF254" s="446"/>
      <x:c r="EG254" s="446"/>
      <x:c r="EH254" s="446"/>
      <x:c r="EI254" s="446"/>
      <x:c r="EJ254" s="446"/>
      <x:c r="EK254" s="446"/>
      <x:c r="EL254" s="446"/>
      <x:c r="EM254" s="446"/>
      <x:c r="EN254" s="446"/>
      <x:c r="EO254" s="446"/>
      <x:c r="EP254" s="446"/>
      <x:c r="EQ254" s="446"/>
      <x:c r="ER254" s="446"/>
      <x:c r="ES254" s="446"/>
      <x:c r="ET254" s="446"/>
      <x:c r="EU254" s="446"/>
      <x:c r="EV254" s="446"/>
      <x:c r="EW254" s="446"/>
      <x:c r="EX254" s="446"/>
      <x:c r="EY254" s="446"/>
      <x:c r="EZ254" s="446"/>
      <x:c r="FA254" s="446"/>
      <x:c r="FB254" s="446"/>
      <x:c r="FC254" s="446"/>
      <x:c r="FD254" s="446"/>
      <x:c r="FE254" s="446"/>
      <x:c r="FF254" s="446"/>
    </x:row>
    <x:row r="256" spans="6:162" s="448" customFormat="1" ht="15.75" customHeight="1">
      <x:c r="F256" s="446"/>
      <x:c r="G256" s="446"/>
      <x:c r="H256" s="446"/>
      <x:c r="I256" s="446"/>
      <x:c r="J256" s="446"/>
      <x:c r="K256" s="446"/>
      <x:c r="L256" s="446"/>
      <x:c r="M256" s="446"/>
      <x:c r="N256" s="446"/>
      <x:c r="O256" s="446"/>
      <x:c r="P256" s="446"/>
      <x:c r="Q256" s="446"/>
      <x:c r="R256" s="446"/>
      <x:c r="S256" s="446"/>
      <x:c r="T256" s="446"/>
      <x:c r="U256" s="446"/>
      <x:c r="V256" s="446"/>
      <x:c r="W256" s="446"/>
      <x:c r="X256" s="446"/>
      <x:c r="Y256" s="446"/>
      <x:c r="AA256" s="446"/>
      <x:c r="AC256" s="446"/>
      <x:c r="AD256" s="446"/>
      <x:c r="AE256" s="446"/>
      <x:c r="AF256" s="446"/>
      <x:c r="AG256" s="446"/>
      <x:c r="AH256" s="447"/>
      <x:c r="AI256" s="447"/>
      <x:c r="AJ256" s="446"/>
      <x:c r="AK256" s="446"/>
      <x:c r="AL256" s="446"/>
      <x:c r="AM256" s="446"/>
      <x:c r="AN256" s="446"/>
      <x:c r="AO256" s="446"/>
      <x:c r="AP256" s="446"/>
      <x:c r="AQ256" s="446"/>
      <x:c r="AR256" s="446"/>
      <x:c r="AS256" s="446"/>
      <x:c r="AT256" s="446"/>
      <x:c r="AU256" s="446"/>
      <x:c r="AV256" s="446"/>
      <x:c r="AW256" s="446"/>
      <x:c r="AX256" s="446"/>
      <x:c r="AY256" s="446"/>
      <x:c r="AZ256" s="446"/>
      <x:c r="BA256" s="446"/>
      <x:c r="BB256" s="446"/>
      <x:c r="BC256" s="446"/>
      <x:c r="BD256" s="446"/>
      <x:c r="BE256" s="446"/>
      <x:c r="BF256" s="446"/>
      <x:c r="BG256" s="446"/>
      <x:c r="BH256" s="446"/>
      <x:c r="BI256" s="446"/>
      <x:c r="BJ256" s="446"/>
      <x:c r="BK256" s="446"/>
      <x:c r="BL256" s="446"/>
      <x:c r="BM256" s="446"/>
      <x:c r="BN256" s="446"/>
      <x:c r="BO256" s="446"/>
      <x:c r="BP256" s="446"/>
      <x:c r="BQ256" s="446"/>
      <x:c r="BR256" s="446"/>
      <x:c r="BS256" s="446"/>
      <x:c r="BT256" s="446"/>
      <x:c r="BU256" s="446"/>
      <x:c r="BV256" s="446"/>
      <x:c r="BW256" s="446"/>
      <x:c r="BX256" s="446"/>
      <x:c r="BY256" s="446"/>
      <x:c r="BZ256" s="446"/>
      <x:c r="CA256" s="446"/>
      <x:c r="CB256" s="446"/>
      <x:c r="CC256" s="446"/>
      <x:c r="CD256" s="446"/>
      <x:c r="CE256" s="446"/>
      <x:c r="CF256" s="446"/>
      <x:c r="CG256" s="446"/>
      <x:c r="CH256" s="446"/>
      <x:c r="CI256" s="446"/>
      <x:c r="CJ256" s="446"/>
      <x:c r="CK256" s="446"/>
      <x:c r="CL256" s="446"/>
      <x:c r="CM256" s="446"/>
      <x:c r="CN256" s="446"/>
      <x:c r="CO256" s="446"/>
      <x:c r="CP256" s="446"/>
      <x:c r="CQ256" s="446"/>
      <x:c r="CR256" s="446"/>
      <x:c r="CS256" s="446"/>
      <x:c r="CT256" s="446"/>
      <x:c r="CU256" s="446"/>
      <x:c r="CV256" s="446"/>
      <x:c r="CW256" s="446"/>
      <x:c r="CX256" s="446"/>
      <x:c r="CY256" s="446"/>
      <x:c r="CZ256" s="446"/>
      <x:c r="DA256" s="446"/>
      <x:c r="DB256" s="446"/>
      <x:c r="DC256" s="446"/>
      <x:c r="DD256" s="446"/>
      <x:c r="DE256" s="446"/>
      <x:c r="DF256" s="446"/>
      <x:c r="DG256" s="446"/>
      <x:c r="DH256" s="446"/>
      <x:c r="DI256" s="446"/>
      <x:c r="DJ256" s="446"/>
      <x:c r="DK256" s="446"/>
      <x:c r="DL256" s="446"/>
      <x:c r="DM256" s="446"/>
      <x:c r="DN256" s="446"/>
      <x:c r="DO256" s="446"/>
      <x:c r="DP256" s="446"/>
      <x:c r="DQ256" s="446"/>
      <x:c r="DR256" s="446"/>
      <x:c r="DS256" s="446"/>
      <x:c r="DT256" s="446"/>
      <x:c r="DU256" s="446"/>
      <x:c r="DV256" s="446"/>
      <x:c r="DW256" s="446"/>
      <x:c r="DX256" s="446"/>
      <x:c r="DY256" s="446"/>
      <x:c r="DZ256" s="446"/>
      <x:c r="EA256" s="446"/>
      <x:c r="EB256" s="446"/>
      <x:c r="EC256" s="446"/>
      <x:c r="ED256" s="446"/>
      <x:c r="EE256" s="446"/>
      <x:c r="EF256" s="446"/>
      <x:c r="EG256" s="446"/>
      <x:c r="EH256" s="446"/>
      <x:c r="EI256" s="446"/>
      <x:c r="EJ256" s="446"/>
      <x:c r="EK256" s="446"/>
      <x:c r="EL256" s="446"/>
      <x:c r="EM256" s="446"/>
      <x:c r="EN256" s="446"/>
      <x:c r="EO256" s="446"/>
      <x:c r="EP256" s="446"/>
      <x:c r="EQ256" s="446"/>
      <x:c r="ER256" s="446"/>
      <x:c r="ES256" s="446"/>
      <x:c r="ET256" s="446"/>
      <x:c r="EU256" s="446"/>
      <x:c r="EV256" s="446"/>
      <x:c r="EW256" s="446"/>
      <x:c r="EX256" s="446"/>
      <x:c r="EY256" s="446"/>
      <x:c r="EZ256" s="446"/>
      <x:c r="FA256" s="446"/>
      <x:c r="FB256" s="446"/>
      <x:c r="FC256" s="446"/>
      <x:c r="FD256" s="446"/>
      <x:c r="FE256" s="446"/>
      <x:c r="FF256" s="446"/>
    </x:row>
    <x:row r="258" spans="6:162" s="448" customFormat="1" ht="15.75" customHeight="1">
      <x:c r="F258" s="446"/>
      <x:c r="G258" s="446"/>
      <x:c r="H258" s="446"/>
      <x:c r="I258" s="446"/>
      <x:c r="J258" s="446"/>
      <x:c r="K258" s="446"/>
      <x:c r="L258" s="446"/>
      <x:c r="M258" s="446"/>
      <x:c r="N258" s="446"/>
      <x:c r="O258" s="446"/>
      <x:c r="P258" s="446"/>
      <x:c r="Q258" s="446"/>
      <x:c r="R258" s="446"/>
      <x:c r="S258" s="446"/>
      <x:c r="T258" s="446"/>
      <x:c r="U258" s="446"/>
      <x:c r="V258" s="446"/>
      <x:c r="W258" s="446"/>
      <x:c r="X258" s="446"/>
      <x:c r="Y258" s="446"/>
      <x:c r="AA258" s="446"/>
      <x:c r="AC258" s="446"/>
      <x:c r="AD258" s="446"/>
      <x:c r="AE258" s="446"/>
      <x:c r="AF258" s="446"/>
      <x:c r="AG258" s="446"/>
      <x:c r="AH258" s="447"/>
      <x:c r="AI258" s="447"/>
      <x:c r="AJ258" s="446"/>
      <x:c r="AK258" s="446"/>
      <x:c r="AL258" s="446"/>
      <x:c r="AM258" s="446"/>
      <x:c r="AN258" s="446"/>
      <x:c r="AO258" s="446"/>
      <x:c r="AP258" s="446"/>
      <x:c r="AQ258" s="446"/>
      <x:c r="AR258" s="446"/>
      <x:c r="AS258" s="446"/>
      <x:c r="AT258" s="446"/>
      <x:c r="AU258" s="446"/>
      <x:c r="AV258" s="446"/>
      <x:c r="AW258" s="446"/>
      <x:c r="AX258" s="446"/>
      <x:c r="AY258" s="446"/>
      <x:c r="AZ258" s="446"/>
      <x:c r="BA258" s="446"/>
      <x:c r="BB258" s="446"/>
      <x:c r="BC258" s="446"/>
      <x:c r="BD258" s="446"/>
      <x:c r="BE258" s="446"/>
      <x:c r="BF258" s="446"/>
      <x:c r="BG258" s="446"/>
      <x:c r="BH258" s="446"/>
      <x:c r="BI258" s="446"/>
      <x:c r="BJ258" s="446"/>
      <x:c r="BK258" s="446"/>
      <x:c r="BL258" s="446"/>
      <x:c r="BM258" s="446"/>
      <x:c r="BN258" s="446"/>
      <x:c r="BO258" s="446"/>
      <x:c r="BP258" s="446"/>
      <x:c r="BQ258" s="446"/>
      <x:c r="BR258" s="446"/>
      <x:c r="BS258" s="446"/>
      <x:c r="BT258" s="446"/>
      <x:c r="BU258" s="446"/>
      <x:c r="BV258" s="446"/>
      <x:c r="BW258" s="446"/>
      <x:c r="BX258" s="446"/>
      <x:c r="BY258" s="446"/>
      <x:c r="BZ258" s="446"/>
      <x:c r="CA258" s="446"/>
      <x:c r="CB258" s="446"/>
      <x:c r="CC258" s="446"/>
      <x:c r="CD258" s="446"/>
      <x:c r="CE258" s="446"/>
      <x:c r="CF258" s="446"/>
      <x:c r="CG258" s="446"/>
      <x:c r="CH258" s="446"/>
      <x:c r="CI258" s="446"/>
      <x:c r="CJ258" s="446"/>
      <x:c r="CK258" s="446"/>
      <x:c r="CL258" s="446"/>
      <x:c r="CM258" s="446"/>
      <x:c r="CN258" s="446"/>
      <x:c r="CO258" s="446"/>
      <x:c r="CP258" s="446"/>
      <x:c r="CQ258" s="446"/>
      <x:c r="CR258" s="446"/>
      <x:c r="CS258" s="446"/>
      <x:c r="CT258" s="446"/>
      <x:c r="CU258" s="446"/>
      <x:c r="CV258" s="446"/>
      <x:c r="CW258" s="446"/>
      <x:c r="CX258" s="446"/>
      <x:c r="CY258" s="446"/>
      <x:c r="CZ258" s="446"/>
      <x:c r="DA258" s="446"/>
      <x:c r="DB258" s="446"/>
      <x:c r="DC258" s="446"/>
      <x:c r="DD258" s="446"/>
      <x:c r="DE258" s="446"/>
      <x:c r="DF258" s="446"/>
      <x:c r="DG258" s="446"/>
      <x:c r="DH258" s="446"/>
      <x:c r="DI258" s="446"/>
      <x:c r="DJ258" s="446"/>
      <x:c r="DK258" s="446"/>
      <x:c r="DL258" s="446"/>
      <x:c r="DM258" s="446"/>
      <x:c r="DN258" s="446"/>
      <x:c r="DO258" s="446"/>
      <x:c r="DP258" s="446"/>
      <x:c r="DQ258" s="446"/>
      <x:c r="DR258" s="446"/>
      <x:c r="DS258" s="446"/>
      <x:c r="DT258" s="446"/>
      <x:c r="DU258" s="446"/>
      <x:c r="DV258" s="446"/>
      <x:c r="DW258" s="446"/>
      <x:c r="DX258" s="446"/>
      <x:c r="DY258" s="446"/>
      <x:c r="DZ258" s="446"/>
      <x:c r="EA258" s="446"/>
      <x:c r="EB258" s="446"/>
      <x:c r="EC258" s="446"/>
      <x:c r="ED258" s="446"/>
      <x:c r="EE258" s="446"/>
      <x:c r="EF258" s="446"/>
      <x:c r="EG258" s="446"/>
      <x:c r="EH258" s="446"/>
      <x:c r="EI258" s="446"/>
      <x:c r="EJ258" s="446"/>
      <x:c r="EK258" s="446"/>
      <x:c r="EL258" s="446"/>
      <x:c r="EM258" s="446"/>
      <x:c r="EN258" s="446"/>
      <x:c r="EO258" s="446"/>
      <x:c r="EP258" s="446"/>
      <x:c r="EQ258" s="446"/>
      <x:c r="ER258" s="446"/>
      <x:c r="ES258" s="446"/>
      <x:c r="ET258" s="446"/>
      <x:c r="EU258" s="446"/>
      <x:c r="EV258" s="446"/>
      <x:c r="EW258" s="446"/>
      <x:c r="EX258" s="446"/>
      <x:c r="EY258" s="446"/>
      <x:c r="EZ258" s="446"/>
      <x:c r="FA258" s="446"/>
      <x:c r="FB258" s="446"/>
      <x:c r="FC258" s="446"/>
      <x:c r="FD258" s="446"/>
      <x:c r="FE258" s="446"/>
      <x:c r="FF258" s="446"/>
    </x:row>
    <x:row r="260" spans="6:162" s="448" customFormat="1" ht="15.75" customHeight="1">
      <x:c r="F260" s="446"/>
      <x:c r="G260" s="446"/>
      <x:c r="H260" s="446"/>
      <x:c r="I260" s="446"/>
      <x:c r="J260" s="446"/>
      <x:c r="K260" s="446"/>
      <x:c r="L260" s="446"/>
      <x:c r="M260" s="446"/>
      <x:c r="N260" s="446"/>
      <x:c r="O260" s="446"/>
      <x:c r="P260" s="446"/>
      <x:c r="Q260" s="446"/>
      <x:c r="R260" s="446"/>
      <x:c r="S260" s="446"/>
      <x:c r="T260" s="446"/>
      <x:c r="U260" s="446"/>
      <x:c r="V260" s="446"/>
      <x:c r="W260" s="446"/>
      <x:c r="X260" s="446"/>
      <x:c r="Y260" s="446"/>
      <x:c r="AA260" s="446"/>
      <x:c r="AC260" s="446"/>
      <x:c r="AD260" s="446"/>
      <x:c r="AE260" s="446"/>
      <x:c r="AF260" s="446"/>
      <x:c r="AG260" s="446"/>
      <x:c r="AH260" s="447"/>
      <x:c r="AI260" s="447"/>
      <x:c r="AJ260" s="446"/>
      <x:c r="AK260" s="446"/>
      <x:c r="AL260" s="446"/>
      <x:c r="AM260" s="446"/>
      <x:c r="AN260" s="446"/>
      <x:c r="AO260" s="446"/>
      <x:c r="AP260" s="446"/>
      <x:c r="AQ260" s="446"/>
      <x:c r="AR260" s="446"/>
      <x:c r="AS260" s="446"/>
      <x:c r="AT260" s="446"/>
      <x:c r="AU260" s="446"/>
      <x:c r="AV260" s="446"/>
      <x:c r="AW260" s="446"/>
      <x:c r="AX260" s="446"/>
      <x:c r="AY260" s="446"/>
      <x:c r="AZ260" s="446"/>
      <x:c r="BA260" s="446"/>
      <x:c r="BB260" s="446"/>
      <x:c r="BC260" s="446"/>
      <x:c r="BD260" s="446"/>
      <x:c r="BE260" s="446"/>
      <x:c r="BF260" s="446"/>
      <x:c r="BG260" s="446"/>
      <x:c r="BH260" s="446"/>
      <x:c r="BI260" s="446"/>
      <x:c r="BJ260" s="446"/>
      <x:c r="BK260" s="446"/>
      <x:c r="BL260" s="446"/>
      <x:c r="BM260" s="446"/>
      <x:c r="BN260" s="446"/>
      <x:c r="BO260" s="446"/>
      <x:c r="BP260" s="446"/>
      <x:c r="BQ260" s="446"/>
      <x:c r="BR260" s="446"/>
      <x:c r="BS260" s="446"/>
      <x:c r="BT260" s="446"/>
      <x:c r="BU260" s="446"/>
      <x:c r="BV260" s="446"/>
      <x:c r="BW260" s="446"/>
      <x:c r="BX260" s="446"/>
      <x:c r="BY260" s="446"/>
      <x:c r="BZ260" s="446"/>
      <x:c r="CA260" s="446"/>
      <x:c r="CB260" s="446"/>
      <x:c r="CC260" s="446"/>
      <x:c r="CD260" s="446"/>
      <x:c r="CE260" s="446"/>
      <x:c r="CF260" s="446"/>
      <x:c r="CG260" s="446"/>
      <x:c r="CH260" s="446"/>
      <x:c r="CI260" s="446"/>
      <x:c r="CJ260" s="446"/>
      <x:c r="CK260" s="446"/>
      <x:c r="CL260" s="446"/>
      <x:c r="CM260" s="446"/>
      <x:c r="CN260" s="446"/>
      <x:c r="CO260" s="446"/>
      <x:c r="CP260" s="446"/>
      <x:c r="CQ260" s="446"/>
      <x:c r="CR260" s="446"/>
      <x:c r="CS260" s="446"/>
      <x:c r="CT260" s="446"/>
      <x:c r="CU260" s="446"/>
      <x:c r="CV260" s="446"/>
      <x:c r="CW260" s="446"/>
      <x:c r="CX260" s="446"/>
      <x:c r="CY260" s="446"/>
      <x:c r="CZ260" s="446"/>
      <x:c r="DA260" s="446"/>
      <x:c r="DB260" s="446"/>
      <x:c r="DC260" s="446"/>
      <x:c r="DD260" s="446"/>
      <x:c r="DE260" s="446"/>
      <x:c r="DF260" s="446"/>
      <x:c r="DG260" s="446"/>
      <x:c r="DH260" s="446"/>
      <x:c r="DI260" s="446"/>
      <x:c r="DJ260" s="446"/>
      <x:c r="DK260" s="446"/>
      <x:c r="DL260" s="446"/>
      <x:c r="DM260" s="446"/>
      <x:c r="DN260" s="446"/>
      <x:c r="DO260" s="446"/>
      <x:c r="DP260" s="446"/>
      <x:c r="DQ260" s="446"/>
      <x:c r="DR260" s="446"/>
      <x:c r="DS260" s="446"/>
      <x:c r="DT260" s="446"/>
      <x:c r="DU260" s="446"/>
      <x:c r="DV260" s="446"/>
      <x:c r="DW260" s="446"/>
      <x:c r="DX260" s="446"/>
      <x:c r="DY260" s="446"/>
      <x:c r="DZ260" s="446"/>
      <x:c r="EA260" s="446"/>
      <x:c r="EB260" s="446"/>
      <x:c r="EC260" s="446"/>
      <x:c r="ED260" s="446"/>
      <x:c r="EE260" s="446"/>
      <x:c r="EF260" s="446"/>
      <x:c r="EG260" s="446"/>
      <x:c r="EH260" s="446"/>
      <x:c r="EI260" s="446"/>
      <x:c r="EJ260" s="446"/>
      <x:c r="EK260" s="446"/>
      <x:c r="EL260" s="446"/>
      <x:c r="EM260" s="446"/>
      <x:c r="EN260" s="446"/>
      <x:c r="EO260" s="446"/>
      <x:c r="EP260" s="446"/>
      <x:c r="EQ260" s="446"/>
      <x:c r="ER260" s="446"/>
      <x:c r="ES260" s="446"/>
      <x:c r="ET260" s="446"/>
      <x:c r="EU260" s="446"/>
      <x:c r="EV260" s="446"/>
      <x:c r="EW260" s="446"/>
      <x:c r="EX260" s="446"/>
      <x:c r="EY260" s="446"/>
      <x:c r="EZ260" s="446"/>
      <x:c r="FA260" s="446"/>
      <x:c r="FB260" s="446"/>
      <x:c r="FC260" s="446"/>
      <x:c r="FD260" s="446"/>
      <x:c r="FE260" s="446"/>
      <x:c r="FF260" s="446"/>
    </x:row>
    <x:row r="262" spans="6:162" s="448" customFormat="1" ht="15.75" customHeight="1">
      <x:c r="F262" s="446"/>
      <x:c r="G262" s="446"/>
      <x:c r="H262" s="446"/>
      <x:c r="I262" s="446"/>
      <x:c r="J262" s="446"/>
      <x:c r="K262" s="446"/>
      <x:c r="L262" s="446"/>
      <x:c r="M262" s="446"/>
      <x:c r="N262" s="446"/>
      <x:c r="O262" s="446"/>
      <x:c r="P262" s="446"/>
      <x:c r="Q262" s="446"/>
      <x:c r="R262" s="446"/>
      <x:c r="S262" s="446"/>
      <x:c r="T262" s="446"/>
      <x:c r="U262" s="446"/>
      <x:c r="V262" s="446"/>
      <x:c r="W262" s="446"/>
      <x:c r="X262" s="446"/>
      <x:c r="Y262" s="446"/>
      <x:c r="AA262" s="446"/>
      <x:c r="AC262" s="446"/>
      <x:c r="AD262" s="446"/>
      <x:c r="AE262" s="446"/>
      <x:c r="AF262" s="446"/>
      <x:c r="AG262" s="446"/>
      <x:c r="AH262" s="447"/>
      <x:c r="AI262" s="447"/>
      <x:c r="AJ262" s="446"/>
      <x:c r="AK262" s="446"/>
      <x:c r="AL262" s="446"/>
      <x:c r="AM262" s="446"/>
      <x:c r="AN262" s="446"/>
      <x:c r="AO262" s="446"/>
      <x:c r="AP262" s="446"/>
      <x:c r="AQ262" s="446"/>
      <x:c r="AR262" s="446"/>
      <x:c r="AS262" s="446"/>
      <x:c r="AT262" s="446"/>
      <x:c r="AU262" s="446"/>
      <x:c r="AV262" s="446"/>
      <x:c r="AW262" s="446"/>
      <x:c r="AX262" s="446"/>
      <x:c r="AY262" s="446"/>
      <x:c r="AZ262" s="446"/>
      <x:c r="BA262" s="446"/>
      <x:c r="BB262" s="446"/>
      <x:c r="BC262" s="446"/>
      <x:c r="BD262" s="446"/>
      <x:c r="BE262" s="446"/>
      <x:c r="BF262" s="446"/>
      <x:c r="BG262" s="446"/>
      <x:c r="BH262" s="446"/>
      <x:c r="BI262" s="446"/>
      <x:c r="BJ262" s="446"/>
      <x:c r="BK262" s="446"/>
      <x:c r="BL262" s="446"/>
      <x:c r="BM262" s="446"/>
      <x:c r="BN262" s="446"/>
      <x:c r="BO262" s="446"/>
      <x:c r="BP262" s="446"/>
      <x:c r="BQ262" s="446"/>
      <x:c r="BR262" s="446"/>
      <x:c r="BS262" s="446"/>
      <x:c r="BT262" s="446"/>
      <x:c r="BU262" s="446"/>
      <x:c r="BV262" s="446"/>
      <x:c r="BW262" s="446"/>
      <x:c r="BX262" s="446"/>
      <x:c r="BY262" s="446"/>
      <x:c r="BZ262" s="446"/>
      <x:c r="CA262" s="446"/>
      <x:c r="CB262" s="446"/>
      <x:c r="CC262" s="446"/>
      <x:c r="CD262" s="446"/>
      <x:c r="CE262" s="446"/>
      <x:c r="CF262" s="446"/>
      <x:c r="CG262" s="446"/>
      <x:c r="CH262" s="446"/>
      <x:c r="CI262" s="446"/>
      <x:c r="CJ262" s="446"/>
      <x:c r="CK262" s="446"/>
      <x:c r="CL262" s="446"/>
      <x:c r="CM262" s="446"/>
      <x:c r="CN262" s="446"/>
      <x:c r="CO262" s="446"/>
      <x:c r="CP262" s="446"/>
      <x:c r="CQ262" s="446"/>
      <x:c r="CR262" s="446"/>
      <x:c r="CS262" s="446"/>
      <x:c r="CT262" s="446"/>
      <x:c r="CU262" s="446"/>
      <x:c r="CV262" s="446"/>
      <x:c r="CW262" s="446"/>
      <x:c r="CX262" s="446"/>
      <x:c r="CY262" s="446"/>
      <x:c r="CZ262" s="446"/>
      <x:c r="DA262" s="446"/>
      <x:c r="DB262" s="446"/>
      <x:c r="DC262" s="446"/>
      <x:c r="DD262" s="446"/>
      <x:c r="DE262" s="446"/>
      <x:c r="DF262" s="446"/>
      <x:c r="DG262" s="446"/>
      <x:c r="DH262" s="446"/>
      <x:c r="DI262" s="446"/>
      <x:c r="DJ262" s="446"/>
      <x:c r="DK262" s="446"/>
      <x:c r="DL262" s="446"/>
      <x:c r="DM262" s="446"/>
      <x:c r="DN262" s="446"/>
      <x:c r="DO262" s="446"/>
      <x:c r="DP262" s="446"/>
      <x:c r="DQ262" s="446"/>
      <x:c r="DR262" s="446"/>
      <x:c r="DS262" s="446"/>
      <x:c r="DT262" s="446"/>
      <x:c r="DU262" s="446"/>
      <x:c r="DV262" s="446"/>
      <x:c r="DW262" s="446"/>
      <x:c r="DX262" s="446"/>
      <x:c r="DY262" s="446"/>
      <x:c r="DZ262" s="446"/>
      <x:c r="EA262" s="446"/>
      <x:c r="EB262" s="446"/>
      <x:c r="EC262" s="446"/>
      <x:c r="ED262" s="446"/>
      <x:c r="EE262" s="446"/>
      <x:c r="EF262" s="446"/>
      <x:c r="EG262" s="446"/>
      <x:c r="EH262" s="446"/>
      <x:c r="EI262" s="446"/>
      <x:c r="EJ262" s="446"/>
      <x:c r="EK262" s="446"/>
      <x:c r="EL262" s="446"/>
      <x:c r="EM262" s="446"/>
      <x:c r="EN262" s="446"/>
      <x:c r="EO262" s="446"/>
      <x:c r="EP262" s="446"/>
      <x:c r="EQ262" s="446"/>
      <x:c r="ER262" s="446"/>
      <x:c r="ES262" s="446"/>
      <x:c r="ET262" s="446"/>
      <x:c r="EU262" s="446"/>
      <x:c r="EV262" s="446"/>
      <x:c r="EW262" s="446"/>
      <x:c r="EX262" s="446"/>
      <x:c r="EY262" s="446"/>
      <x:c r="EZ262" s="446"/>
      <x:c r="FA262" s="446"/>
      <x:c r="FB262" s="446"/>
      <x:c r="FC262" s="446"/>
      <x:c r="FD262" s="446"/>
      <x:c r="FE262" s="446"/>
      <x:c r="FF262" s="446"/>
    </x:row>
    <x:row r="264" spans="6:162" s="448" customFormat="1" ht="15.75" customHeight="1">
      <x:c r="F264" s="446"/>
      <x:c r="G264" s="446"/>
      <x:c r="H264" s="446"/>
      <x:c r="I264" s="446"/>
      <x:c r="J264" s="446"/>
      <x:c r="K264" s="446"/>
      <x:c r="L264" s="446"/>
      <x:c r="M264" s="446"/>
      <x:c r="N264" s="446"/>
      <x:c r="O264" s="446"/>
      <x:c r="P264" s="446"/>
      <x:c r="Q264" s="446"/>
      <x:c r="R264" s="446"/>
      <x:c r="S264" s="446"/>
      <x:c r="T264" s="446"/>
      <x:c r="U264" s="446"/>
      <x:c r="V264" s="446"/>
      <x:c r="W264" s="446"/>
      <x:c r="X264" s="446"/>
      <x:c r="Y264" s="446"/>
      <x:c r="AA264" s="446"/>
      <x:c r="AC264" s="446"/>
      <x:c r="AD264" s="446"/>
      <x:c r="AE264" s="446"/>
      <x:c r="AF264" s="446"/>
      <x:c r="AG264" s="446"/>
      <x:c r="AH264" s="447"/>
      <x:c r="AI264" s="447"/>
      <x:c r="AJ264" s="446"/>
      <x:c r="AK264" s="446"/>
      <x:c r="AL264" s="446"/>
      <x:c r="AM264" s="446"/>
      <x:c r="AN264" s="446"/>
      <x:c r="AO264" s="446"/>
      <x:c r="AP264" s="446"/>
      <x:c r="AQ264" s="446"/>
      <x:c r="AR264" s="446"/>
      <x:c r="AS264" s="446"/>
      <x:c r="AT264" s="446"/>
      <x:c r="AU264" s="446"/>
      <x:c r="AV264" s="446"/>
      <x:c r="AW264" s="446"/>
      <x:c r="AX264" s="446"/>
      <x:c r="AY264" s="446"/>
      <x:c r="AZ264" s="446"/>
      <x:c r="BA264" s="446"/>
      <x:c r="BB264" s="446"/>
      <x:c r="BC264" s="446"/>
      <x:c r="BD264" s="446"/>
      <x:c r="BE264" s="446"/>
      <x:c r="BF264" s="446"/>
      <x:c r="BG264" s="446"/>
      <x:c r="BH264" s="446"/>
      <x:c r="BI264" s="446"/>
      <x:c r="BJ264" s="446"/>
      <x:c r="BK264" s="446"/>
      <x:c r="BL264" s="446"/>
      <x:c r="BM264" s="446"/>
      <x:c r="BN264" s="446"/>
      <x:c r="BO264" s="446"/>
      <x:c r="BP264" s="446"/>
      <x:c r="BQ264" s="446"/>
      <x:c r="BR264" s="446"/>
      <x:c r="BS264" s="446"/>
      <x:c r="BT264" s="446"/>
      <x:c r="BU264" s="446"/>
      <x:c r="BV264" s="446"/>
      <x:c r="BW264" s="446"/>
      <x:c r="BX264" s="446"/>
      <x:c r="BY264" s="446"/>
      <x:c r="BZ264" s="446"/>
      <x:c r="CA264" s="446"/>
      <x:c r="CB264" s="446"/>
      <x:c r="CC264" s="446"/>
      <x:c r="CD264" s="446"/>
      <x:c r="CE264" s="446"/>
      <x:c r="CF264" s="446"/>
      <x:c r="CG264" s="446"/>
      <x:c r="CH264" s="446"/>
      <x:c r="CI264" s="446"/>
      <x:c r="CJ264" s="446"/>
      <x:c r="CK264" s="446"/>
      <x:c r="CL264" s="446"/>
      <x:c r="CM264" s="446"/>
      <x:c r="CN264" s="446"/>
      <x:c r="CO264" s="446"/>
      <x:c r="CP264" s="446"/>
      <x:c r="CQ264" s="446"/>
      <x:c r="CR264" s="446"/>
      <x:c r="CS264" s="446"/>
      <x:c r="CT264" s="446"/>
      <x:c r="CU264" s="446"/>
      <x:c r="CV264" s="446"/>
      <x:c r="CW264" s="446"/>
      <x:c r="CX264" s="446"/>
      <x:c r="CY264" s="446"/>
      <x:c r="CZ264" s="446"/>
      <x:c r="DA264" s="446"/>
      <x:c r="DB264" s="446"/>
      <x:c r="DC264" s="446"/>
      <x:c r="DD264" s="446"/>
      <x:c r="DE264" s="446"/>
      <x:c r="DF264" s="446"/>
      <x:c r="DG264" s="446"/>
      <x:c r="DH264" s="446"/>
      <x:c r="DI264" s="446"/>
      <x:c r="DJ264" s="446"/>
      <x:c r="DK264" s="446"/>
      <x:c r="DL264" s="446"/>
      <x:c r="DM264" s="446"/>
      <x:c r="DN264" s="446"/>
      <x:c r="DO264" s="446"/>
      <x:c r="DP264" s="446"/>
      <x:c r="DQ264" s="446"/>
      <x:c r="DR264" s="446"/>
      <x:c r="DS264" s="446"/>
      <x:c r="DT264" s="446"/>
      <x:c r="DU264" s="446"/>
      <x:c r="DV264" s="446"/>
      <x:c r="DW264" s="446"/>
      <x:c r="DX264" s="446"/>
      <x:c r="DY264" s="446"/>
      <x:c r="DZ264" s="446"/>
      <x:c r="EA264" s="446"/>
      <x:c r="EB264" s="446"/>
      <x:c r="EC264" s="446"/>
      <x:c r="ED264" s="446"/>
      <x:c r="EE264" s="446"/>
      <x:c r="EF264" s="446"/>
      <x:c r="EG264" s="446"/>
      <x:c r="EH264" s="446"/>
      <x:c r="EI264" s="446"/>
      <x:c r="EJ264" s="446"/>
      <x:c r="EK264" s="446"/>
      <x:c r="EL264" s="446"/>
      <x:c r="EM264" s="446"/>
      <x:c r="EN264" s="446"/>
      <x:c r="EO264" s="446"/>
      <x:c r="EP264" s="446"/>
      <x:c r="EQ264" s="446"/>
      <x:c r="ER264" s="446"/>
      <x:c r="ES264" s="446"/>
      <x:c r="ET264" s="446"/>
      <x:c r="EU264" s="446"/>
      <x:c r="EV264" s="446"/>
      <x:c r="EW264" s="446"/>
      <x:c r="EX264" s="446"/>
      <x:c r="EY264" s="446"/>
      <x:c r="EZ264" s="446"/>
      <x:c r="FA264" s="446"/>
      <x:c r="FB264" s="446"/>
      <x:c r="FC264" s="446"/>
      <x:c r="FD264" s="446"/>
      <x:c r="FE264" s="446"/>
      <x:c r="FF264" s="446"/>
    </x:row>
    <x:row r="266" spans="6:162" s="448" customFormat="1" ht="15.75" customHeight="1">
      <x:c r="F266" s="446"/>
      <x:c r="G266" s="446"/>
      <x:c r="H266" s="446"/>
      <x:c r="I266" s="446"/>
      <x:c r="J266" s="446"/>
      <x:c r="K266" s="446"/>
      <x:c r="L266" s="446"/>
      <x:c r="M266" s="446"/>
      <x:c r="N266" s="446"/>
      <x:c r="O266" s="446"/>
      <x:c r="P266" s="446"/>
      <x:c r="Q266" s="446"/>
      <x:c r="R266" s="446"/>
      <x:c r="S266" s="446"/>
      <x:c r="T266" s="446"/>
      <x:c r="U266" s="446"/>
      <x:c r="V266" s="446"/>
      <x:c r="W266" s="446"/>
      <x:c r="X266" s="446"/>
      <x:c r="Y266" s="446"/>
      <x:c r="AA266" s="446"/>
      <x:c r="AC266" s="446"/>
      <x:c r="AD266" s="446"/>
      <x:c r="AE266" s="446"/>
      <x:c r="AF266" s="446"/>
      <x:c r="AG266" s="446"/>
      <x:c r="AH266" s="447"/>
      <x:c r="AI266" s="447"/>
      <x:c r="AJ266" s="446"/>
      <x:c r="AK266" s="446"/>
      <x:c r="AL266" s="446"/>
      <x:c r="AM266" s="446"/>
      <x:c r="AN266" s="446"/>
      <x:c r="AO266" s="446"/>
      <x:c r="AP266" s="446"/>
      <x:c r="AQ266" s="446"/>
      <x:c r="AR266" s="446"/>
      <x:c r="AS266" s="446"/>
      <x:c r="AT266" s="446"/>
      <x:c r="AU266" s="446"/>
      <x:c r="AV266" s="446"/>
      <x:c r="AW266" s="446"/>
      <x:c r="AX266" s="446"/>
      <x:c r="AY266" s="446"/>
      <x:c r="AZ266" s="446"/>
      <x:c r="BA266" s="446"/>
      <x:c r="BB266" s="446"/>
      <x:c r="BC266" s="446"/>
      <x:c r="BD266" s="446"/>
      <x:c r="BE266" s="446"/>
      <x:c r="BF266" s="446"/>
      <x:c r="BG266" s="446"/>
      <x:c r="BH266" s="446"/>
      <x:c r="BI266" s="446"/>
      <x:c r="BJ266" s="446"/>
      <x:c r="BK266" s="446"/>
      <x:c r="BL266" s="446"/>
      <x:c r="BM266" s="446"/>
      <x:c r="BN266" s="446"/>
      <x:c r="BO266" s="446"/>
      <x:c r="BP266" s="446"/>
      <x:c r="BQ266" s="446"/>
      <x:c r="BR266" s="446"/>
      <x:c r="BS266" s="446"/>
      <x:c r="BT266" s="446"/>
      <x:c r="BU266" s="446"/>
      <x:c r="BV266" s="446"/>
      <x:c r="BW266" s="446"/>
      <x:c r="BX266" s="446"/>
      <x:c r="BY266" s="446"/>
      <x:c r="BZ266" s="446"/>
      <x:c r="CA266" s="446"/>
      <x:c r="CB266" s="446"/>
      <x:c r="CC266" s="446"/>
      <x:c r="CD266" s="446"/>
      <x:c r="CE266" s="446"/>
      <x:c r="CF266" s="446"/>
      <x:c r="CG266" s="446"/>
      <x:c r="CH266" s="446"/>
      <x:c r="CI266" s="446"/>
      <x:c r="CJ266" s="446"/>
      <x:c r="CK266" s="446"/>
      <x:c r="CL266" s="446"/>
      <x:c r="CM266" s="446"/>
      <x:c r="CN266" s="446"/>
      <x:c r="CO266" s="446"/>
      <x:c r="CP266" s="446"/>
      <x:c r="CQ266" s="446"/>
      <x:c r="CR266" s="446"/>
      <x:c r="CS266" s="446"/>
      <x:c r="CT266" s="446"/>
      <x:c r="CU266" s="446"/>
      <x:c r="CV266" s="446"/>
      <x:c r="CW266" s="446"/>
      <x:c r="CX266" s="446"/>
      <x:c r="CY266" s="446"/>
      <x:c r="CZ266" s="446"/>
      <x:c r="DA266" s="446"/>
      <x:c r="DB266" s="446"/>
      <x:c r="DC266" s="446"/>
      <x:c r="DD266" s="446"/>
      <x:c r="DE266" s="446"/>
      <x:c r="DF266" s="446"/>
      <x:c r="DG266" s="446"/>
      <x:c r="DH266" s="446"/>
      <x:c r="DI266" s="446"/>
      <x:c r="DJ266" s="446"/>
      <x:c r="DK266" s="446"/>
      <x:c r="DL266" s="446"/>
      <x:c r="DM266" s="446"/>
      <x:c r="DN266" s="446"/>
      <x:c r="DO266" s="446"/>
      <x:c r="DP266" s="446"/>
      <x:c r="DQ266" s="446"/>
      <x:c r="DR266" s="446"/>
      <x:c r="DS266" s="446"/>
      <x:c r="DT266" s="446"/>
      <x:c r="DU266" s="446"/>
      <x:c r="DV266" s="446"/>
      <x:c r="DW266" s="446"/>
      <x:c r="DX266" s="446"/>
      <x:c r="DY266" s="446"/>
      <x:c r="DZ266" s="446"/>
      <x:c r="EA266" s="446"/>
      <x:c r="EB266" s="446"/>
      <x:c r="EC266" s="446"/>
      <x:c r="ED266" s="446"/>
      <x:c r="EE266" s="446"/>
      <x:c r="EF266" s="446"/>
      <x:c r="EG266" s="446"/>
      <x:c r="EH266" s="446"/>
      <x:c r="EI266" s="446"/>
      <x:c r="EJ266" s="446"/>
      <x:c r="EK266" s="446"/>
      <x:c r="EL266" s="446"/>
      <x:c r="EM266" s="446"/>
      <x:c r="EN266" s="446"/>
      <x:c r="EO266" s="446"/>
      <x:c r="EP266" s="446"/>
      <x:c r="EQ266" s="446"/>
      <x:c r="ER266" s="446"/>
      <x:c r="ES266" s="446"/>
      <x:c r="ET266" s="446"/>
      <x:c r="EU266" s="446"/>
      <x:c r="EV266" s="446"/>
      <x:c r="EW266" s="446"/>
      <x:c r="EX266" s="446"/>
      <x:c r="EY266" s="446"/>
      <x:c r="EZ266" s="446"/>
      <x:c r="FA266" s="446"/>
      <x:c r="FB266" s="446"/>
      <x:c r="FC266" s="446"/>
      <x:c r="FD266" s="446"/>
      <x:c r="FE266" s="446"/>
      <x:c r="FF266" s="446"/>
    </x:row>
    <x:row r="268" spans="6:162" s="448" customFormat="1" ht="15.75" customHeight="1">
      <x:c r="F268" s="446"/>
      <x:c r="G268" s="446"/>
      <x:c r="H268" s="446"/>
      <x:c r="I268" s="446"/>
      <x:c r="J268" s="446"/>
      <x:c r="K268" s="446"/>
      <x:c r="L268" s="446"/>
      <x:c r="M268" s="446"/>
      <x:c r="N268" s="446"/>
      <x:c r="O268" s="446"/>
      <x:c r="P268" s="446"/>
      <x:c r="Q268" s="446"/>
      <x:c r="R268" s="446"/>
      <x:c r="S268" s="446"/>
      <x:c r="T268" s="446"/>
      <x:c r="U268" s="446"/>
      <x:c r="V268" s="446"/>
      <x:c r="W268" s="446"/>
      <x:c r="X268" s="446"/>
      <x:c r="Y268" s="446"/>
      <x:c r="AA268" s="446"/>
      <x:c r="AC268" s="446"/>
      <x:c r="AD268" s="446"/>
      <x:c r="AE268" s="446"/>
      <x:c r="AF268" s="446"/>
      <x:c r="AG268" s="446"/>
      <x:c r="AH268" s="447"/>
      <x:c r="AI268" s="447"/>
      <x:c r="AJ268" s="446"/>
      <x:c r="AK268" s="446"/>
      <x:c r="AL268" s="446"/>
      <x:c r="AM268" s="446"/>
      <x:c r="AN268" s="446"/>
      <x:c r="AO268" s="446"/>
      <x:c r="AP268" s="446"/>
      <x:c r="AQ268" s="446"/>
      <x:c r="AR268" s="446"/>
      <x:c r="AS268" s="446"/>
      <x:c r="AT268" s="446"/>
      <x:c r="AU268" s="446"/>
      <x:c r="AV268" s="446"/>
      <x:c r="AW268" s="446"/>
      <x:c r="AX268" s="446"/>
      <x:c r="AY268" s="446"/>
      <x:c r="AZ268" s="446"/>
      <x:c r="BA268" s="446"/>
      <x:c r="BB268" s="446"/>
      <x:c r="BC268" s="446"/>
      <x:c r="BD268" s="446"/>
      <x:c r="BE268" s="446"/>
      <x:c r="BF268" s="446"/>
      <x:c r="BG268" s="446"/>
      <x:c r="BH268" s="446"/>
      <x:c r="BI268" s="446"/>
      <x:c r="BJ268" s="446"/>
      <x:c r="BK268" s="446"/>
      <x:c r="BL268" s="446"/>
      <x:c r="BM268" s="446"/>
      <x:c r="BN268" s="446"/>
      <x:c r="BO268" s="446"/>
      <x:c r="BP268" s="446"/>
      <x:c r="BQ268" s="446"/>
      <x:c r="BR268" s="446"/>
      <x:c r="BS268" s="446"/>
      <x:c r="BT268" s="446"/>
      <x:c r="BU268" s="446"/>
      <x:c r="BV268" s="446"/>
      <x:c r="BW268" s="446"/>
      <x:c r="BX268" s="446"/>
      <x:c r="BY268" s="446"/>
      <x:c r="BZ268" s="446"/>
      <x:c r="CA268" s="446"/>
      <x:c r="CB268" s="446"/>
      <x:c r="CC268" s="446"/>
      <x:c r="CD268" s="446"/>
      <x:c r="CE268" s="446"/>
      <x:c r="CF268" s="446"/>
      <x:c r="CG268" s="446"/>
      <x:c r="CH268" s="446"/>
      <x:c r="CI268" s="446"/>
      <x:c r="CJ268" s="446"/>
      <x:c r="CK268" s="446"/>
      <x:c r="CL268" s="446"/>
      <x:c r="CM268" s="446"/>
      <x:c r="CN268" s="446"/>
      <x:c r="CO268" s="446"/>
      <x:c r="CP268" s="446"/>
      <x:c r="CQ268" s="446"/>
      <x:c r="CR268" s="446"/>
      <x:c r="CS268" s="446"/>
      <x:c r="CT268" s="446"/>
      <x:c r="CU268" s="446"/>
      <x:c r="CV268" s="446"/>
      <x:c r="CW268" s="446"/>
      <x:c r="CX268" s="446"/>
      <x:c r="CY268" s="446"/>
      <x:c r="CZ268" s="446"/>
      <x:c r="DA268" s="446"/>
      <x:c r="DB268" s="446"/>
      <x:c r="DC268" s="446"/>
      <x:c r="DD268" s="446"/>
      <x:c r="DE268" s="446"/>
      <x:c r="DF268" s="446"/>
      <x:c r="DG268" s="446"/>
      <x:c r="DH268" s="446"/>
      <x:c r="DI268" s="446"/>
      <x:c r="DJ268" s="446"/>
      <x:c r="DK268" s="446"/>
      <x:c r="DL268" s="446"/>
      <x:c r="DM268" s="446"/>
      <x:c r="DN268" s="446"/>
      <x:c r="DO268" s="446"/>
      <x:c r="DP268" s="446"/>
      <x:c r="DQ268" s="446"/>
      <x:c r="DR268" s="446"/>
      <x:c r="DS268" s="446"/>
      <x:c r="DT268" s="446"/>
      <x:c r="DU268" s="446"/>
      <x:c r="DV268" s="446"/>
      <x:c r="DW268" s="446"/>
      <x:c r="DX268" s="446"/>
      <x:c r="DY268" s="446"/>
      <x:c r="DZ268" s="446"/>
      <x:c r="EA268" s="446"/>
      <x:c r="EB268" s="446"/>
      <x:c r="EC268" s="446"/>
      <x:c r="ED268" s="446"/>
      <x:c r="EE268" s="446"/>
      <x:c r="EF268" s="446"/>
      <x:c r="EG268" s="446"/>
      <x:c r="EH268" s="446"/>
      <x:c r="EI268" s="446"/>
      <x:c r="EJ268" s="446"/>
      <x:c r="EK268" s="446"/>
      <x:c r="EL268" s="446"/>
      <x:c r="EM268" s="446"/>
      <x:c r="EN268" s="446"/>
      <x:c r="EO268" s="446"/>
      <x:c r="EP268" s="446"/>
      <x:c r="EQ268" s="446"/>
      <x:c r="ER268" s="446"/>
      <x:c r="ES268" s="446"/>
      <x:c r="ET268" s="446"/>
      <x:c r="EU268" s="446"/>
      <x:c r="EV268" s="446"/>
      <x:c r="EW268" s="446"/>
      <x:c r="EX268" s="446"/>
      <x:c r="EY268" s="446"/>
      <x:c r="EZ268" s="446"/>
      <x:c r="FA268" s="446"/>
      <x:c r="FB268" s="446"/>
      <x:c r="FC268" s="446"/>
      <x:c r="FD268" s="446"/>
      <x:c r="FE268" s="446"/>
      <x:c r="FF268" s="446"/>
    </x:row>
    <x:row r="270" spans="6:162" s="448" customFormat="1" ht="15.75" customHeight="1">
      <x:c r="F270" s="446"/>
      <x:c r="G270" s="446"/>
      <x:c r="H270" s="446"/>
      <x:c r="I270" s="446"/>
      <x:c r="J270" s="446"/>
      <x:c r="K270" s="446"/>
      <x:c r="L270" s="446"/>
      <x:c r="M270" s="446"/>
      <x:c r="N270" s="446"/>
      <x:c r="O270" s="446"/>
      <x:c r="P270" s="446"/>
      <x:c r="Q270" s="446"/>
      <x:c r="R270" s="446"/>
      <x:c r="S270" s="446"/>
      <x:c r="T270" s="446"/>
      <x:c r="U270" s="446"/>
      <x:c r="V270" s="446"/>
      <x:c r="W270" s="446"/>
      <x:c r="X270" s="446"/>
      <x:c r="Y270" s="446"/>
      <x:c r="AA270" s="446"/>
      <x:c r="AC270" s="446"/>
      <x:c r="AD270" s="446"/>
      <x:c r="AE270" s="446"/>
      <x:c r="AF270" s="446"/>
      <x:c r="AG270" s="446"/>
      <x:c r="AH270" s="447"/>
      <x:c r="AI270" s="447"/>
      <x:c r="AJ270" s="446"/>
      <x:c r="AK270" s="446"/>
      <x:c r="AL270" s="446"/>
      <x:c r="AM270" s="446"/>
      <x:c r="AN270" s="446"/>
      <x:c r="AO270" s="446"/>
      <x:c r="AP270" s="446"/>
      <x:c r="AQ270" s="446"/>
      <x:c r="AR270" s="446"/>
      <x:c r="AS270" s="446"/>
      <x:c r="AT270" s="446"/>
      <x:c r="AU270" s="446"/>
      <x:c r="AV270" s="446"/>
      <x:c r="AW270" s="446"/>
      <x:c r="AX270" s="446"/>
      <x:c r="AY270" s="446"/>
      <x:c r="AZ270" s="446"/>
      <x:c r="BA270" s="446"/>
      <x:c r="BB270" s="446"/>
      <x:c r="BC270" s="446"/>
      <x:c r="BD270" s="446"/>
      <x:c r="BE270" s="446"/>
      <x:c r="BF270" s="446"/>
      <x:c r="BG270" s="446"/>
      <x:c r="BH270" s="446"/>
      <x:c r="BI270" s="446"/>
      <x:c r="BJ270" s="446"/>
      <x:c r="BK270" s="446"/>
      <x:c r="BL270" s="446"/>
      <x:c r="BM270" s="446"/>
      <x:c r="BN270" s="446"/>
      <x:c r="BO270" s="446"/>
      <x:c r="BP270" s="446"/>
      <x:c r="BQ270" s="446"/>
      <x:c r="BR270" s="446"/>
      <x:c r="BS270" s="446"/>
      <x:c r="BT270" s="446"/>
      <x:c r="BU270" s="446"/>
      <x:c r="BV270" s="446"/>
      <x:c r="BW270" s="446"/>
      <x:c r="BX270" s="446"/>
      <x:c r="BY270" s="446"/>
      <x:c r="BZ270" s="446"/>
      <x:c r="CA270" s="446"/>
      <x:c r="CB270" s="446"/>
      <x:c r="CC270" s="446"/>
      <x:c r="CD270" s="446"/>
      <x:c r="CE270" s="446"/>
      <x:c r="CF270" s="446"/>
      <x:c r="CG270" s="446"/>
      <x:c r="CH270" s="446"/>
      <x:c r="CI270" s="446"/>
      <x:c r="CJ270" s="446"/>
      <x:c r="CK270" s="446"/>
      <x:c r="CL270" s="446"/>
      <x:c r="CM270" s="446"/>
      <x:c r="CN270" s="446"/>
      <x:c r="CO270" s="446"/>
      <x:c r="CP270" s="446"/>
      <x:c r="CQ270" s="446"/>
      <x:c r="CR270" s="446"/>
      <x:c r="CS270" s="446"/>
      <x:c r="CT270" s="446"/>
      <x:c r="CU270" s="446"/>
      <x:c r="CV270" s="446"/>
      <x:c r="CW270" s="446"/>
      <x:c r="CX270" s="446"/>
      <x:c r="CY270" s="446"/>
      <x:c r="CZ270" s="446"/>
      <x:c r="DA270" s="446"/>
      <x:c r="DB270" s="446"/>
      <x:c r="DC270" s="446"/>
      <x:c r="DD270" s="446"/>
      <x:c r="DE270" s="446"/>
      <x:c r="DF270" s="446"/>
      <x:c r="DG270" s="446"/>
      <x:c r="DH270" s="446"/>
      <x:c r="DI270" s="446"/>
      <x:c r="DJ270" s="446"/>
      <x:c r="DK270" s="446"/>
      <x:c r="DL270" s="446"/>
      <x:c r="DM270" s="446"/>
      <x:c r="DN270" s="446"/>
      <x:c r="DO270" s="446"/>
      <x:c r="DP270" s="446"/>
      <x:c r="DQ270" s="446"/>
      <x:c r="DR270" s="446"/>
      <x:c r="DS270" s="446"/>
      <x:c r="DT270" s="446"/>
      <x:c r="DU270" s="446"/>
      <x:c r="DV270" s="446"/>
      <x:c r="DW270" s="446"/>
      <x:c r="DX270" s="446"/>
      <x:c r="DY270" s="446"/>
      <x:c r="DZ270" s="446"/>
      <x:c r="EA270" s="446"/>
      <x:c r="EB270" s="446"/>
      <x:c r="EC270" s="446"/>
      <x:c r="ED270" s="446"/>
      <x:c r="EE270" s="446"/>
      <x:c r="EF270" s="446"/>
      <x:c r="EG270" s="446"/>
      <x:c r="EH270" s="446"/>
      <x:c r="EI270" s="446"/>
      <x:c r="EJ270" s="446"/>
      <x:c r="EK270" s="446"/>
      <x:c r="EL270" s="446"/>
      <x:c r="EM270" s="446"/>
      <x:c r="EN270" s="446"/>
      <x:c r="EO270" s="446"/>
      <x:c r="EP270" s="446"/>
      <x:c r="EQ270" s="446"/>
      <x:c r="ER270" s="446"/>
      <x:c r="ES270" s="446"/>
      <x:c r="ET270" s="446"/>
      <x:c r="EU270" s="446"/>
      <x:c r="EV270" s="446"/>
      <x:c r="EW270" s="446"/>
      <x:c r="EX270" s="446"/>
      <x:c r="EY270" s="446"/>
      <x:c r="EZ270" s="446"/>
      <x:c r="FA270" s="446"/>
      <x:c r="FB270" s="446"/>
      <x:c r="FC270" s="446"/>
      <x:c r="FD270" s="446"/>
      <x:c r="FE270" s="446"/>
      <x:c r="FF270" s="446"/>
    </x:row>
    <x:row r="272" spans="6:162" s="448" customFormat="1" ht="15.75" customHeight="1">
      <x:c r="F272" s="446"/>
      <x:c r="G272" s="446"/>
      <x:c r="H272" s="446"/>
      <x:c r="I272" s="446"/>
      <x:c r="J272" s="446"/>
      <x:c r="K272" s="446"/>
      <x:c r="L272" s="446"/>
      <x:c r="M272" s="446"/>
      <x:c r="N272" s="446"/>
      <x:c r="O272" s="446"/>
      <x:c r="P272" s="446"/>
      <x:c r="Q272" s="446"/>
      <x:c r="R272" s="446"/>
      <x:c r="S272" s="446"/>
      <x:c r="T272" s="446"/>
      <x:c r="U272" s="446"/>
      <x:c r="V272" s="446"/>
      <x:c r="W272" s="446"/>
      <x:c r="X272" s="446"/>
      <x:c r="Y272" s="446"/>
      <x:c r="AA272" s="446"/>
      <x:c r="AC272" s="446"/>
      <x:c r="AD272" s="446"/>
      <x:c r="AE272" s="446"/>
      <x:c r="AF272" s="446"/>
      <x:c r="AG272" s="446"/>
      <x:c r="AH272" s="447"/>
      <x:c r="AI272" s="447"/>
      <x:c r="AJ272" s="446"/>
      <x:c r="AK272" s="446"/>
      <x:c r="AL272" s="446"/>
      <x:c r="AM272" s="446"/>
      <x:c r="AN272" s="446"/>
      <x:c r="AO272" s="446"/>
      <x:c r="AP272" s="446"/>
      <x:c r="AQ272" s="446"/>
      <x:c r="AR272" s="446"/>
      <x:c r="AS272" s="446"/>
      <x:c r="AT272" s="446"/>
      <x:c r="AU272" s="446"/>
      <x:c r="AV272" s="446"/>
      <x:c r="AW272" s="446"/>
      <x:c r="AX272" s="446"/>
      <x:c r="AY272" s="446"/>
      <x:c r="AZ272" s="446"/>
      <x:c r="BA272" s="446"/>
      <x:c r="BB272" s="446"/>
      <x:c r="BC272" s="446"/>
      <x:c r="BD272" s="446"/>
      <x:c r="BE272" s="446"/>
      <x:c r="BF272" s="446"/>
      <x:c r="BG272" s="446"/>
      <x:c r="BH272" s="446"/>
      <x:c r="BI272" s="446"/>
      <x:c r="BJ272" s="446"/>
      <x:c r="BK272" s="446"/>
      <x:c r="BL272" s="446"/>
      <x:c r="BM272" s="446"/>
      <x:c r="BN272" s="446"/>
      <x:c r="BO272" s="446"/>
      <x:c r="BP272" s="446"/>
      <x:c r="BQ272" s="446"/>
      <x:c r="BR272" s="446"/>
      <x:c r="BS272" s="446"/>
      <x:c r="BT272" s="446"/>
      <x:c r="BU272" s="446"/>
      <x:c r="BV272" s="446"/>
      <x:c r="BW272" s="446"/>
      <x:c r="BX272" s="446"/>
      <x:c r="BY272" s="446"/>
      <x:c r="BZ272" s="446"/>
      <x:c r="CA272" s="446"/>
      <x:c r="CB272" s="446"/>
      <x:c r="CC272" s="446"/>
      <x:c r="CD272" s="446"/>
      <x:c r="CE272" s="446"/>
      <x:c r="CF272" s="446"/>
      <x:c r="CG272" s="446"/>
      <x:c r="CH272" s="446"/>
      <x:c r="CI272" s="446"/>
      <x:c r="CJ272" s="446"/>
      <x:c r="CK272" s="446"/>
      <x:c r="CL272" s="446"/>
      <x:c r="CM272" s="446"/>
      <x:c r="CN272" s="446"/>
      <x:c r="CO272" s="446"/>
      <x:c r="CP272" s="446"/>
      <x:c r="CQ272" s="446"/>
      <x:c r="CR272" s="446"/>
      <x:c r="CS272" s="446"/>
      <x:c r="CT272" s="446"/>
      <x:c r="CU272" s="446"/>
      <x:c r="CV272" s="446"/>
      <x:c r="CW272" s="446"/>
      <x:c r="CX272" s="446"/>
      <x:c r="CY272" s="446"/>
      <x:c r="CZ272" s="446"/>
      <x:c r="DA272" s="446"/>
      <x:c r="DB272" s="446"/>
      <x:c r="DC272" s="446"/>
      <x:c r="DD272" s="446"/>
      <x:c r="DE272" s="446"/>
      <x:c r="DF272" s="446"/>
      <x:c r="DG272" s="446"/>
      <x:c r="DH272" s="446"/>
      <x:c r="DI272" s="446"/>
      <x:c r="DJ272" s="446"/>
      <x:c r="DK272" s="446"/>
      <x:c r="DL272" s="446"/>
      <x:c r="DM272" s="446"/>
      <x:c r="DN272" s="446"/>
      <x:c r="DO272" s="446"/>
      <x:c r="DP272" s="446"/>
      <x:c r="DQ272" s="446"/>
      <x:c r="DR272" s="446"/>
      <x:c r="DS272" s="446"/>
      <x:c r="DT272" s="446"/>
      <x:c r="DU272" s="446"/>
      <x:c r="DV272" s="446"/>
      <x:c r="DW272" s="446"/>
      <x:c r="DX272" s="446"/>
      <x:c r="DY272" s="446"/>
      <x:c r="DZ272" s="446"/>
      <x:c r="EA272" s="446"/>
      <x:c r="EB272" s="446"/>
      <x:c r="EC272" s="446"/>
      <x:c r="ED272" s="446"/>
      <x:c r="EE272" s="446"/>
      <x:c r="EF272" s="446"/>
      <x:c r="EG272" s="446"/>
      <x:c r="EH272" s="446"/>
      <x:c r="EI272" s="446"/>
      <x:c r="EJ272" s="446"/>
      <x:c r="EK272" s="446"/>
      <x:c r="EL272" s="446"/>
      <x:c r="EM272" s="446"/>
      <x:c r="EN272" s="446"/>
      <x:c r="EO272" s="446"/>
      <x:c r="EP272" s="446"/>
      <x:c r="EQ272" s="446"/>
      <x:c r="ER272" s="446"/>
      <x:c r="ES272" s="446"/>
      <x:c r="ET272" s="446"/>
      <x:c r="EU272" s="446"/>
      <x:c r="EV272" s="446"/>
      <x:c r="EW272" s="446"/>
      <x:c r="EX272" s="446"/>
      <x:c r="EY272" s="446"/>
      <x:c r="EZ272" s="446"/>
      <x:c r="FA272" s="446"/>
      <x:c r="FB272" s="446"/>
      <x:c r="FC272" s="446"/>
      <x:c r="FD272" s="446"/>
      <x:c r="FE272" s="446"/>
      <x:c r="FF272" s="446"/>
    </x:row>
    <x:row r="274" spans="6:162" s="448" customFormat="1" ht="15.75" customHeight="1">
      <x:c r="F274" s="446"/>
      <x:c r="G274" s="446"/>
      <x:c r="H274" s="446"/>
      <x:c r="I274" s="446"/>
      <x:c r="J274" s="446"/>
      <x:c r="K274" s="446"/>
      <x:c r="L274" s="446"/>
      <x:c r="M274" s="446"/>
      <x:c r="N274" s="446"/>
      <x:c r="O274" s="446"/>
      <x:c r="P274" s="446"/>
      <x:c r="Q274" s="446"/>
      <x:c r="R274" s="446"/>
      <x:c r="S274" s="446"/>
      <x:c r="T274" s="446"/>
      <x:c r="U274" s="446"/>
      <x:c r="V274" s="446"/>
      <x:c r="W274" s="446"/>
      <x:c r="X274" s="446"/>
      <x:c r="Y274" s="446"/>
      <x:c r="AA274" s="446"/>
      <x:c r="AC274" s="446"/>
      <x:c r="AD274" s="446"/>
      <x:c r="AE274" s="446"/>
      <x:c r="AF274" s="446"/>
      <x:c r="AG274" s="446"/>
      <x:c r="AH274" s="447"/>
      <x:c r="AI274" s="447"/>
      <x:c r="AJ274" s="446"/>
      <x:c r="AK274" s="446"/>
      <x:c r="AL274" s="446"/>
      <x:c r="AM274" s="446"/>
      <x:c r="AN274" s="446"/>
      <x:c r="AO274" s="446"/>
      <x:c r="AP274" s="446"/>
      <x:c r="AQ274" s="446"/>
      <x:c r="AR274" s="446"/>
      <x:c r="AS274" s="446"/>
      <x:c r="AT274" s="446"/>
      <x:c r="AU274" s="446"/>
      <x:c r="AV274" s="446"/>
      <x:c r="AW274" s="446"/>
      <x:c r="AX274" s="446"/>
      <x:c r="AY274" s="446"/>
      <x:c r="AZ274" s="446"/>
      <x:c r="BA274" s="446"/>
      <x:c r="BB274" s="446"/>
      <x:c r="BC274" s="446"/>
      <x:c r="BD274" s="446"/>
      <x:c r="BE274" s="446"/>
      <x:c r="BF274" s="446"/>
      <x:c r="BG274" s="446"/>
      <x:c r="BH274" s="446"/>
      <x:c r="BI274" s="446"/>
      <x:c r="BJ274" s="446"/>
      <x:c r="BK274" s="446"/>
      <x:c r="BL274" s="446"/>
      <x:c r="BM274" s="446"/>
      <x:c r="BN274" s="446"/>
      <x:c r="BO274" s="446"/>
      <x:c r="BP274" s="446"/>
      <x:c r="BQ274" s="446"/>
      <x:c r="BR274" s="446"/>
      <x:c r="BS274" s="446"/>
      <x:c r="BT274" s="446"/>
      <x:c r="BU274" s="446"/>
      <x:c r="BV274" s="446"/>
      <x:c r="BW274" s="446"/>
      <x:c r="BX274" s="446"/>
      <x:c r="BY274" s="446"/>
      <x:c r="BZ274" s="446"/>
      <x:c r="CA274" s="446"/>
      <x:c r="CB274" s="446"/>
      <x:c r="CC274" s="446"/>
      <x:c r="CD274" s="446"/>
      <x:c r="CE274" s="446"/>
      <x:c r="CF274" s="446"/>
      <x:c r="CG274" s="446"/>
      <x:c r="CH274" s="446"/>
      <x:c r="CI274" s="446"/>
      <x:c r="CJ274" s="446"/>
      <x:c r="CK274" s="446"/>
      <x:c r="CL274" s="446"/>
      <x:c r="CM274" s="446"/>
      <x:c r="CN274" s="446"/>
      <x:c r="CO274" s="446"/>
      <x:c r="CP274" s="446"/>
      <x:c r="CQ274" s="446"/>
      <x:c r="CR274" s="446"/>
      <x:c r="CS274" s="446"/>
      <x:c r="CT274" s="446"/>
      <x:c r="CU274" s="446"/>
      <x:c r="CV274" s="446"/>
      <x:c r="CW274" s="446"/>
      <x:c r="CX274" s="446"/>
      <x:c r="CY274" s="446"/>
      <x:c r="CZ274" s="446"/>
      <x:c r="DA274" s="446"/>
      <x:c r="DB274" s="446"/>
      <x:c r="DC274" s="446"/>
      <x:c r="DD274" s="446"/>
      <x:c r="DE274" s="446"/>
      <x:c r="DF274" s="446"/>
      <x:c r="DG274" s="446"/>
      <x:c r="DH274" s="446"/>
      <x:c r="DI274" s="446"/>
      <x:c r="DJ274" s="446"/>
      <x:c r="DK274" s="446"/>
      <x:c r="DL274" s="446"/>
      <x:c r="DM274" s="446"/>
      <x:c r="DN274" s="446"/>
      <x:c r="DO274" s="446"/>
      <x:c r="DP274" s="446"/>
      <x:c r="DQ274" s="446"/>
      <x:c r="DR274" s="446"/>
      <x:c r="DS274" s="446"/>
      <x:c r="DT274" s="446"/>
      <x:c r="DU274" s="446"/>
      <x:c r="DV274" s="446"/>
      <x:c r="DW274" s="446"/>
      <x:c r="DX274" s="446"/>
      <x:c r="DY274" s="446"/>
      <x:c r="DZ274" s="446"/>
      <x:c r="EA274" s="446"/>
      <x:c r="EB274" s="446"/>
      <x:c r="EC274" s="446"/>
      <x:c r="ED274" s="446"/>
      <x:c r="EE274" s="446"/>
      <x:c r="EF274" s="446"/>
      <x:c r="EG274" s="446"/>
      <x:c r="EH274" s="446"/>
      <x:c r="EI274" s="446"/>
      <x:c r="EJ274" s="446"/>
      <x:c r="EK274" s="446"/>
      <x:c r="EL274" s="446"/>
      <x:c r="EM274" s="446"/>
      <x:c r="EN274" s="446"/>
      <x:c r="EO274" s="446"/>
      <x:c r="EP274" s="446"/>
      <x:c r="EQ274" s="446"/>
      <x:c r="ER274" s="446"/>
      <x:c r="ES274" s="446"/>
      <x:c r="ET274" s="446"/>
      <x:c r="EU274" s="446"/>
      <x:c r="EV274" s="446"/>
      <x:c r="EW274" s="446"/>
      <x:c r="EX274" s="446"/>
      <x:c r="EY274" s="446"/>
      <x:c r="EZ274" s="446"/>
      <x:c r="FA274" s="446"/>
      <x:c r="FB274" s="446"/>
      <x:c r="FC274" s="446"/>
      <x:c r="FD274" s="446"/>
      <x:c r="FE274" s="446"/>
      <x:c r="FF274" s="446"/>
    </x:row>
    <x:row r="276" spans="6:162" s="448" customFormat="1" ht="15.75" customHeight="1">
      <x:c r="F276" s="446"/>
      <x:c r="G276" s="446"/>
      <x:c r="H276" s="446"/>
      <x:c r="I276" s="446"/>
      <x:c r="J276" s="446"/>
      <x:c r="K276" s="446"/>
      <x:c r="L276" s="446"/>
      <x:c r="M276" s="446"/>
      <x:c r="N276" s="446"/>
      <x:c r="O276" s="446"/>
      <x:c r="P276" s="446"/>
      <x:c r="Q276" s="446"/>
      <x:c r="R276" s="446"/>
      <x:c r="S276" s="446"/>
      <x:c r="T276" s="446"/>
      <x:c r="U276" s="446"/>
      <x:c r="V276" s="446"/>
      <x:c r="W276" s="446"/>
      <x:c r="X276" s="446"/>
      <x:c r="Y276" s="446"/>
      <x:c r="AA276" s="446"/>
      <x:c r="AC276" s="446"/>
      <x:c r="AD276" s="446"/>
      <x:c r="AE276" s="446"/>
      <x:c r="AF276" s="446"/>
      <x:c r="AG276" s="446"/>
      <x:c r="AH276" s="447"/>
      <x:c r="AI276" s="447"/>
      <x:c r="AJ276" s="446"/>
      <x:c r="AK276" s="446"/>
      <x:c r="AL276" s="446"/>
      <x:c r="AM276" s="446"/>
      <x:c r="AN276" s="446"/>
      <x:c r="AO276" s="446"/>
      <x:c r="AP276" s="446"/>
      <x:c r="AQ276" s="446"/>
      <x:c r="AR276" s="446"/>
      <x:c r="AS276" s="446"/>
      <x:c r="AT276" s="446"/>
      <x:c r="AU276" s="446"/>
      <x:c r="AV276" s="446"/>
      <x:c r="AW276" s="446"/>
      <x:c r="AX276" s="446"/>
      <x:c r="AY276" s="446"/>
      <x:c r="AZ276" s="446"/>
      <x:c r="BA276" s="446"/>
      <x:c r="BB276" s="446"/>
      <x:c r="BC276" s="446"/>
      <x:c r="BD276" s="446"/>
      <x:c r="BE276" s="446"/>
      <x:c r="BF276" s="446"/>
      <x:c r="BG276" s="446"/>
      <x:c r="BH276" s="446"/>
      <x:c r="BI276" s="446"/>
      <x:c r="BJ276" s="446"/>
      <x:c r="BK276" s="446"/>
      <x:c r="BL276" s="446"/>
      <x:c r="BM276" s="446"/>
      <x:c r="BN276" s="446"/>
      <x:c r="BO276" s="446"/>
      <x:c r="BP276" s="446"/>
      <x:c r="BQ276" s="446"/>
      <x:c r="BR276" s="446"/>
      <x:c r="BS276" s="446"/>
      <x:c r="BT276" s="446"/>
      <x:c r="BU276" s="446"/>
      <x:c r="BV276" s="446"/>
      <x:c r="BW276" s="446"/>
      <x:c r="BX276" s="446"/>
      <x:c r="BY276" s="446"/>
      <x:c r="BZ276" s="446"/>
      <x:c r="CA276" s="446"/>
      <x:c r="CB276" s="446"/>
      <x:c r="CC276" s="446"/>
      <x:c r="CD276" s="446"/>
      <x:c r="CE276" s="446"/>
      <x:c r="CF276" s="446"/>
      <x:c r="CG276" s="446"/>
      <x:c r="CH276" s="446"/>
      <x:c r="CI276" s="446"/>
      <x:c r="CJ276" s="446"/>
      <x:c r="CK276" s="446"/>
      <x:c r="CL276" s="446"/>
      <x:c r="CM276" s="446"/>
      <x:c r="CN276" s="446"/>
      <x:c r="CO276" s="446"/>
      <x:c r="CP276" s="446"/>
      <x:c r="CQ276" s="446"/>
      <x:c r="CR276" s="446"/>
      <x:c r="CS276" s="446"/>
      <x:c r="CT276" s="446"/>
      <x:c r="CU276" s="446"/>
      <x:c r="CV276" s="446"/>
      <x:c r="CW276" s="446"/>
      <x:c r="CX276" s="446"/>
      <x:c r="CY276" s="446"/>
      <x:c r="CZ276" s="446"/>
      <x:c r="DA276" s="446"/>
      <x:c r="DB276" s="446"/>
      <x:c r="DC276" s="446"/>
      <x:c r="DD276" s="446"/>
      <x:c r="DE276" s="446"/>
      <x:c r="DF276" s="446"/>
      <x:c r="DG276" s="446"/>
      <x:c r="DH276" s="446"/>
      <x:c r="DI276" s="446"/>
      <x:c r="DJ276" s="446"/>
      <x:c r="DK276" s="446"/>
      <x:c r="DL276" s="446"/>
      <x:c r="DM276" s="446"/>
      <x:c r="DN276" s="446"/>
      <x:c r="DO276" s="446"/>
      <x:c r="DP276" s="446"/>
      <x:c r="DQ276" s="446"/>
      <x:c r="DR276" s="446"/>
      <x:c r="DS276" s="446"/>
      <x:c r="DT276" s="446"/>
      <x:c r="DU276" s="446"/>
      <x:c r="DV276" s="446"/>
      <x:c r="DW276" s="446"/>
      <x:c r="DX276" s="446"/>
      <x:c r="DY276" s="446"/>
      <x:c r="DZ276" s="446"/>
      <x:c r="EA276" s="446"/>
      <x:c r="EB276" s="446"/>
      <x:c r="EC276" s="446"/>
      <x:c r="ED276" s="446"/>
      <x:c r="EE276" s="446"/>
      <x:c r="EF276" s="446"/>
      <x:c r="EG276" s="446"/>
      <x:c r="EH276" s="446"/>
      <x:c r="EI276" s="446"/>
      <x:c r="EJ276" s="446"/>
      <x:c r="EK276" s="446"/>
      <x:c r="EL276" s="446"/>
      <x:c r="EM276" s="446"/>
      <x:c r="EN276" s="446"/>
      <x:c r="EO276" s="446"/>
      <x:c r="EP276" s="446"/>
      <x:c r="EQ276" s="446"/>
      <x:c r="ER276" s="446"/>
      <x:c r="ES276" s="446"/>
      <x:c r="ET276" s="446"/>
      <x:c r="EU276" s="446"/>
      <x:c r="EV276" s="446"/>
      <x:c r="EW276" s="446"/>
      <x:c r="EX276" s="446"/>
      <x:c r="EY276" s="446"/>
      <x:c r="EZ276" s="446"/>
      <x:c r="FA276" s="446"/>
      <x:c r="FB276" s="446"/>
      <x:c r="FC276" s="446"/>
      <x:c r="FD276" s="446"/>
      <x:c r="FE276" s="446"/>
      <x:c r="FF276" s="446"/>
    </x:row>
    <x:row r="278" spans="6:162" s="448" customFormat="1" ht="15.75" customHeight="1">
      <x:c r="F278" s="446"/>
      <x:c r="G278" s="446"/>
      <x:c r="H278" s="446"/>
      <x:c r="I278" s="446"/>
      <x:c r="J278" s="446"/>
      <x:c r="K278" s="446"/>
      <x:c r="L278" s="446"/>
      <x:c r="M278" s="446"/>
      <x:c r="N278" s="446"/>
      <x:c r="O278" s="446"/>
      <x:c r="P278" s="446"/>
      <x:c r="Q278" s="446"/>
      <x:c r="R278" s="446"/>
      <x:c r="S278" s="446"/>
      <x:c r="T278" s="446"/>
      <x:c r="U278" s="446"/>
      <x:c r="V278" s="446"/>
      <x:c r="W278" s="446"/>
      <x:c r="X278" s="446"/>
      <x:c r="Y278" s="446"/>
      <x:c r="AA278" s="446"/>
      <x:c r="AC278" s="446"/>
      <x:c r="AD278" s="446"/>
      <x:c r="AE278" s="446"/>
      <x:c r="AF278" s="446"/>
      <x:c r="AG278" s="446"/>
      <x:c r="AH278" s="447"/>
      <x:c r="AI278" s="447"/>
      <x:c r="AJ278" s="446"/>
      <x:c r="AK278" s="446"/>
      <x:c r="AL278" s="446"/>
      <x:c r="AM278" s="446"/>
      <x:c r="AN278" s="446"/>
      <x:c r="AO278" s="446"/>
      <x:c r="AP278" s="446"/>
      <x:c r="AQ278" s="446"/>
      <x:c r="AR278" s="446"/>
      <x:c r="AS278" s="446"/>
      <x:c r="AT278" s="446"/>
      <x:c r="AU278" s="446"/>
      <x:c r="AV278" s="446"/>
      <x:c r="AW278" s="446"/>
      <x:c r="AX278" s="446"/>
      <x:c r="AY278" s="446"/>
      <x:c r="AZ278" s="446"/>
      <x:c r="BA278" s="446"/>
      <x:c r="BB278" s="446"/>
      <x:c r="BC278" s="446"/>
      <x:c r="BD278" s="446"/>
      <x:c r="BE278" s="446"/>
      <x:c r="BF278" s="446"/>
      <x:c r="BG278" s="446"/>
      <x:c r="BH278" s="446"/>
      <x:c r="BI278" s="446"/>
      <x:c r="BJ278" s="446"/>
      <x:c r="BK278" s="446"/>
      <x:c r="BL278" s="446"/>
      <x:c r="BM278" s="446"/>
      <x:c r="BN278" s="446"/>
      <x:c r="BO278" s="446"/>
      <x:c r="BP278" s="446"/>
      <x:c r="BQ278" s="446"/>
      <x:c r="BR278" s="446"/>
      <x:c r="BS278" s="446"/>
      <x:c r="BT278" s="446"/>
      <x:c r="BU278" s="446"/>
      <x:c r="BV278" s="446"/>
      <x:c r="BW278" s="446"/>
      <x:c r="BX278" s="446"/>
      <x:c r="BY278" s="446"/>
      <x:c r="BZ278" s="446"/>
      <x:c r="CA278" s="446"/>
      <x:c r="CB278" s="446"/>
      <x:c r="CC278" s="446"/>
      <x:c r="CD278" s="446"/>
      <x:c r="CE278" s="446"/>
      <x:c r="CF278" s="446"/>
      <x:c r="CG278" s="446"/>
      <x:c r="CH278" s="446"/>
      <x:c r="CI278" s="446"/>
      <x:c r="CJ278" s="446"/>
      <x:c r="CK278" s="446"/>
      <x:c r="CL278" s="446"/>
      <x:c r="CM278" s="446"/>
      <x:c r="CN278" s="446"/>
      <x:c r="CO278" s="446"/>
      <x:c r="CP278" s="446"/>
      <x:c r="CQ278" s="446"/>
      <x:c r="CR278" s="446"/>
      <x:c r="CS278" s="446"/>
      <x:c r="CT278" s="446"/>
      <x:c r="CU278" s="446"/>
      <x:c r="CV278" s="446"/>
      <x:c r="CW278" s="446"/>
      <x:c r="CX278" s="446"/>
      <x:c r="CY278" s="446"/>
      <x:c r="CZ278" s="446"/>
      <x:c r="DA278" s="446"/>
      <x:c r="DB278" s="446"/>
      <x:c r="DC278" s="446"/>
      <x:c r="DD278" s="446"/>
      <x:c r="DE278" s="446"/>
      <x:c r="DF278" s="446"/>
      <x:c r="DG278" s="446"/>
      <x:c r="DH278" s="446"/>
      <x:c r="DI278" s="446"/>
      <x:c r="DJ278" s="446"/>
      <x:c r="DK278" s="446"/>
      <x:c r="DL278" s="446"/>
      <x:c r="DM278" s="446"/>
      <x:c r="DN278" s="446"/>
      <x:c r="DO278" s="446"/>
      <x:c r="DP278" s="446"/>
      <x:c r="DQ278" s="446"/>
      <x:c r="DR278" s="446"/>
      <x:c r="DS278" s="446"/>
      <x:c r="DT278" s="446"/>
      <x:c r="DU278" s="446"/>
      <x:c r="DV278" s="446"/>
      <x:c r="DW278" s="446"/>
      <x:c r="DX278" s="446"/>
      <x:c r="DY278" s="446"/>
      <x:c r="DZ278" s="446"/>
      <x:c r="EA278" s="446"/>
      <x:c r="EB278" s="446"/>
      <x:c r="EC278" s="446"/>
      <x:c r="ED278" s="446"/>
      <x:c r="EE278" s="446"/>
      <x:c r="EF278" s="446"/>
      <x:c r="EG278" s="446"/>
      <x:c r="EH278" s="446"/>
      <x:c r="EI278" s="446"/>
      <x:c r="EJ278" s="446"/>
      <x:c r="EK278" s="446"/>
      <x:c r="EL278" s="446"/>
      <x:c r="EM278" s="446"/>
      <x:c r="EN278" s="446"/>
      <x:c r="EO278" s="446"/>
      <x:c r="EP278" s="446"/>
      <x:c r="EQ278" s="446"/>
      <x:c r="ER278" s="446"/>
      <x:c r="ES278" s="446"/>
      <x:c r="ET278" s="446"/>
      <x:c r="EU278" s="446"/>
      <x:c r="EV278" s="446"/>
      <x:c r="EW278" s="446"/>
      <x:c r="EX278" s="446"/>
      <x:c r="EY278" s="446"/>
      <x:c r="EZ278" s="446"/>
      <x:c r="FA278" s="446"/>
      <x:c r="FB278" s="446"/>
      <x:c r="FC278" s="446"/>
      <x:c r="FD278" s="446"/>
      <x:c r="FE278" s="446"/>
      <x:c r="FF278" s="446"/>
    </x:row>
    <x:row r="280" spans="6:162" s="448" customFormat="1" ht="15.75" customHeight="1">
      <x:c r="F280" s="446"/>
      <x:c r="G280" s="446"/>
      <x:c r="H280" s="446"/>
      <x:c r="I280" s="446"/>
      <x:c r="J280" s="446"/>
      <x:c r="K280" s="446"/>
      <x:c r="L280" s="446"/>
      <x:c r="M280" s="446"/>
      <x:c r="N280" s="446"/>
      <x:c r="O280" s="446"/>
      <x:c r="P280" s="446"/>
      <x:c r="Q280" s="446"/>
      <x:c r="R280" s="446"/>
      <x:c r="S280" s="446"/>
      <x:c r="T280" s="446"/>
      <x:c r="U280" s="446"/>
      <x:c r="V280" s="446"/>
      <x:c r="W280" s="446"/>
      <x:c r="X280" s="446"/>
      <x:c r="Y280" s="446"/>
      <x:c r="AA280" s="446"/>
      <x:c r="AC280" s="446"/>
      <x:c r="AD280" s="446"/>
      <x:c r="AE280" s="446"/>
      <x:c r="AF280" s="446"/>
      <x:c r="AG280" s="446"/>
      <x:c r="AH280" s="447"/>
      <x:c r="AI280" s="447"/>
      <x:c r="AJ280" s="446"/>
      <x:c r="AK280" s="446"/>
      <x:c r="AL280" s="446"/>
      <x:c r="AM280" s="446"/>
      <x:c r="AN280" s="446"/>
      <x:c r="AO280" s="446"/>
      <x:c r="AP280" s="446"/>
      <x:c r="AQ280" s="446"/>
      <x:c r="AR280" s="446"/>
      <x:c r="AS280" s="446"/>
      <x:c r="AT280" s="446"/>
      <x:c r="AU280" s="446"/>
      <x:c r="AV280" s="446"/>
      <x:c r="AW280" s="446"/>
      <x:c r="AX280" s="446"/>
      <x:c r="AY280" s="446"/>
      <x:c r="AZ280" s="446"/>
      <x:c r="BA280" s="446"/>
      <x:c r="BB280" s="446"/>
      <x:c r="BC280" s="446"/>
      <x:c r="BD280" s="446"/>
      <x:c r="BE280" s="446"/>
      <x:c r="BF280" s="446"/>
      <x:c r="BG280" s="446"/>
      <x:c r="BH280" s="446"/>
      <x:c r="BI280" s="446"/>
      <x:c r="BJ280" s="446"/>
      <x:c r="BK280" s="446"/>
      <x:c r="BL280" s="446"/>
      <x:c r="BM280" s="446"/>
      <x:c r="BN280" s="446"/>
      <x:c r="BO280" s="446"/>
      <x:c r="BP280" s="446"/>
      <x:c r="BQ280" s="446"/>
      <x:c r="BR280" s="446"/>
      <x:c r="BS280" s="446"/>
      <x:c r="BT280" s="446"/>
      <x:c r="BU280" s="446"/>
      <x:c r="BV280" s="446"/>
      <x:c r="BW280" s="446"/>
      <x:c r="BX280" s="446"/>
      <x:c r="BY280" s="446"/>
      <x:c r="BZ280" s="446"/>
      <x:c r="CA280" s="446"/>
      <x:c r="CB280" s="446"/>
      <x:c r="CC280" s="446"/>
      <x:c r="CD280" s="446"/>
      <x:c r="CE280" s="446"/>
      <x:c r="CF280" s="446"/>
      <x:c r="CG280" s="446"/>
      <x:c r="CH280" s="446"/>
      <x:c r="CI280" s="446"/>
      <x:c r="CJ280" s="446"/>
      <x:c r="CK280" s="446"/>
      <x:c r="CL280" s="446"/>
      <x:c r="CM280" s="446"/>
      <x:c r="CN280" s="446"/>
      <x:c r="CO280" s="446"/>
      <x:c r="CP280" s="446"/>
      <x:c r="CQ280" s="446"/>
      <x:c r="CR280" s="446"/>
      <x:c r="CS280" s="446"/>
      <x:c r="CT280" s="446"/>
      <x:c r="CU280" s="446"/>
      <x:c r="CV280" s="446"/>
      <x:c r="CW280" s="446"/>
      <x:c r="CX280" s="446"/>
      <x:c r="CY280" s="446"/>
      <x:c r="CZ280" s="446"/>
      <x:c r="DA280" s="446"/>
      <x:c r="DB280" s="446"/>
      <x:c r="DC280" s="446"/>
      <x:c r="DD280" s="446"/>
      <x:c r="DE280" s="446"/>
      <x:c r="DF280" s="446"/>
      <x:c r="DG280" s="446"/>
      <x:c r="DH280" s="446"/>
      <x:c r="DI280" s="446"/>
      <x:c r="DJ280" s="446"/>
      <x:c r="DK280" s="446"/>
      <x:c r="DL280" s="446"/>
      <x:c r="DM280" s="446"/>
      <x:c r="DN280" s="446"/>
      <x:c r="DO280" s="446"/>
      <x:c r="DP280" s="446"/>
      <x:c r="DQ280" s="446"/>
      <x:c r="DR280" s="446"/>
      <x:c r="DS280" s="446"/>
      <x:c r="DT280" s="446"/>
      <x:c r="DU280" s="446"/>
      <x:c r="DV280" s="446"/>
      <x:c r="DW280" s="446"/>
      <x:c r="DX280" s="446"/>
      <x:c r="DY280" s="446"/>
      <x:c r="DZ280" s="446"/>
      <x:c r="EA280" s="446"/>
      <x:c r="EB280" s="446"/>
      <x:c r="EC280" s="446"/>
      <x:c r="ED280" s="446"/>
      <x:c r="EE280" s="446"/>
      <x:c r="EF280" s="446"/>
      <x:c r="EG280" s="446"/>
      <x:c r="EH280" s="446"/>
      <x:c r="EI280" s="446"/>
      <x:c r="EJ280" s="446"/>
      <x:c r="EK280" s="446"/>
      <x:c r="EL280" s="446"/>
      <x:c r="EM280" s="446"/>
      <x:c r="EN280" s="446"/>
      <x:c r="EO280" s="446"/>
      <x:c r="EP280" s="446"/>
      <x:c r="EQ280" s="446"/>
      <x:c r="ER280" s="446"/>
      <x:c r="ES280" s="446"/>
      <x:c r="ET280" s="446"/>
      <x:c r="EU280" s="446"/>
      <x:c r="EV280" s="446"/>
      <x:c r="EW280" s="446"/>
      <x:c r="EX280" s="446"/>
      <x:c r="EY280" s="446"/>
      <x:c r="EZ280" s="446"/>
      <x:c r="FA280" s="446"/>
      <x:c r="FB280" s="446"/>
      <x:c r="FC280" s="446"/>
      <x:c r="FD280" s="446"/>
      <x:c r="FE280" s="446"/>
      <x:c r="FF280" s="446"/>
    </x:row>
    <x:row r="282" spans="6:162" s="448" customFormat="1" ht="15.75" customHeight="1">
      <x:c r="F282" s="446"/>
      <x:c r="G282" s="446"/>
      <x:c r="H282" s="446"/>
      <x:c r="I282" s="446"/>
      <x:c r="J282" s="446"/>
      <x:c r="K282" s="446"/>
      <x:c r="L282" s="446"/>
      <x:c r="M282" s="446"/>
      <x:c r="N282" s="446"/>
      <x:c r="O282" s="446"/>
      <x:c r="P282" s="446"/>
      <x:c r="Q282" s="446"/>
      <x:c r="R282" s="446"/>
      <x:c r="S282" s="446"/>
      <x:c r="T282" s="446"/>
      <x:c r="U282" s="446"/>
      <x:c r="V282" s="446"/>
      <x:c r="W282" s="446"/>
      <x:c r="X282" s="446"/>
      <x:c r="Y282" s="446"/>
      <x:c r="AA282" s="446"/>
      <x:c r="AC282" s="446"/>
      <x:c r="AD282" s="446"/>
      <x:c r="AE282" s="446"/>
      <x:c r="AF282" s="446"/>
      <x:c r="AG282" s="446"/>
      <x:c r="AH282" s="447"/>
      <x:c r="AI282" s="447"/>
      <x:c r="AJ282" s="446"/>
      <x:c r="AK282" s="446"/>
      <x:c r="AL282" s="446"/>
      <x:c r="AM282" s="446"/>
      <x:c r="AN282" s="446"/>
      <x:c r="AO282" s="446"/>
      <x:c r="AP282" s="446"/>
      <x:c r="AQ282" s="446"/>
      <x:c r="AR282" s="446"/>
      <x:c r="AS282" s="446"/>
      <x:c r="AT282" s="446"/>
      <x:c r="AU282" s="446"/>
      <x:c r="AV282" s="446"/>
      <x:c r="AW282" s="446"/>
      <x:c r="AX282" s="446"/>
      <x:c r="AY282" s="446"/>
      <x:c r="AZ282" s="446"/>
      <x:c r="BA282" s="446"/>
      <x:c r="BB282" s="446"/>
      <x:c r="BC282" s="446"/>
      <x:c r="BD282" s="446"/>
      <x:c r="BE282" s="446"/>
      <x:c r="BF282" s="446"/>
      <x:c r="BG282" s="446"/>
      <x:c r="BH282" s="446"/>
      <x:c r="BI282" s="446"/>
      <x:c r="BJ282" s="446"/>
      <x:c r="BK282" s="446"/>
      <x:c r="BL282" s="446"/>
      <x:c r="BM282" s="446"/>
      <x:c r="BN282" s="446"/>
      <x:c r="BO282" s="446"/>
      <x:c r="BP282" s="446"/>
      <x:c r="BQ282" s="446"/>
      <x:c r="BR282" s="446"/>
      <x:c r="BS282" s="446"/>
      <x:c r="BT282" s="446"/>
      <x:c r="BU282" s="446"/>
      <x:c r="BV282" s="446"/>
      <x:c r="BW282" s="446"/>
      <x:c r="BX282" s="446"/>
      <x:c r="BY282" s="446"/>
      <x:c r="BZ282" s="446"/>
      <x:c r="CA282" s="446"/>
      <x:c r="CB282" s="446"/>
      <x:c r="CC282" s="446"/>
      <x:c r="CD282" s="446"/>
      <x:c r="CE282" s="446"/>
      <x:c r="CF282" s="446"/>
      <x:c r="CG282" s="446"/>
      <x:c r="CH282" s="446"/>
      <x:c r="CI282" s="446"/>
      <x:c r="CJ282" s="446"/>
      <x:c r="CK282" s="446"/>
      <x:c r="CL282" s="446"/>
      <x:c r="CM282" s="446"/>
      <x:c r="CN282" s="446"/>
      <x:c r="CO282" s="446"/>
      <x:c r="CP282" s="446"/>
      <x:c r="CQ282" s="446"/>
      <x:c r="CR282" s="446"/>
      <x:c r="CS282" s="446"/>
      <x:c r="CT282" s="446"/>
      <x:c r="CU282" s="446"/>
      <x:c r="CV282" s="446"/>
      <x:c r="CW282" s="446"/>
      <x:c r="CX282" s="446"/>
      <x:c r="CY282" s="446"/>
      <x:c r="CZ282" s="446"/>
      <x:c r="DA282" s="446"/>
      <x:c r="DB282" s="446"/>
      <x:c r="DC282" s="446"/>
      <x:c r="DD282" s="446"/>
      <x:c r="DE282" s="446"/>
      <x:c r="DF282" s="446"/>
      <x:c r="DG282" s="446"/>
      <x:c r="DH282" s="446"/>
      <x:c r="DI282" s="446"/>
      <x:c r="DJ282" s="446"/>
      <x:c r="DK282" s="446"/>
      <x:c r="DL282" s="446"/>
      <x:c r="DM282" s="446"/>
      <x:c r="DN282" s="446"/>
      <x:c r="DO282" s="446"/>
      <x:c r="DP282" s="446"/>
      <x:c r="DQ282" s="446"/>
      <x:c r="DR282" s="446"/>
      <x:c r="DS282" s="446"/>
      <x:c r="DT282" s="446"/>
      <x:c r="DU282" s="446"/>
      <x:c r="DV282" s="446"/>
      <x:c r="DW282" s="446"/>
      <x:c r="DX282" s="446"/>
      <x:c r="DY282" s="446"/>
      <x:c r="DZ282" s="446"/>
      <x:c r="EA282" s="446"/>
      <x:c r="EB282" s="446"/>
      <x:c r="EC282" s="446"/>
      <x:c r="ED282" s="446"/>
      <x:c r="EE282" s="446"/>
      <x:c r="EF282" s="446"/>
      <x:c r="EG282" s="446"/>
      <x:c r="EH282" s="446"/>
      <x:c r="EI282" s="446"/>
      <x:c r="EJ282" s="446"/>
      <x:c r="EK282" s="446"/>
      <x:c r="EL282" s="446"/>
      <x:c r="EM282" s="446"/>
      <x:c r="EN282" s="446"/>
      <x:c r="EO282" s="446"/>
      <x:c r="EP282" s="446"/>
      <x:c r="EQ282" s="446"/>
      <x:c r="ER282" s="446"/>
      <x:c r="ES282" s="446"/>
      <x:c r="ET282" s="446"/>
      <x:c r="EU282" s="446"/>
      <x:c r="EV282" s="446"/>
      <x:c r="EW282" s="446"/>
      <x:c r="EX282" s="446"/>
      <x:c r="EY282" s="446"/>
      <x:c r="EZ282" s="446"/>
      <x:c r="FA282" s="446"/>
      <x:c r="FB282" s="446"/>
      <x:c r="FC282" s="446"/>
      <x:c r="FD282" s="446"/>
      <x:c r="FE282" s="446"/>
      <x:c r="FF282" s="446"/>
    </x:row>
    <x:row r="284" spans="6:162" s="448" customFormat="1" ht="15.75" customHeight="1">
      <x:c r="F284" s="446"/>
      <x:c r="G284" s="446"/>
      <x:c r="H284" s="446"/>
      <x:c r="I284" s="446"/>
      <x:c r="J284" s="446"/>
      <x:c r="K284" s="446"/>
      <x:c r="L284" s="446"/>
      <x:c r="M284" s="446"/>
      <x:c r="N284" s="446"/>
      <x:c r="O284" s="446"/>
      <x:c r="P284" s="446"/>
      <x:c r="Q284" s="446"/>
      <x:c r="R284" s="446"/>
      <x:c r="S284" s="446"/>
      <x:c r="T284" s="446"/>
      <x:c r="U284" s="446"/>
      <x:c r="V284" s="446"/>
      <x:c r="W284" s="446"/>
      <x:c r="X284" s="446"/>
      <x:c r="Y284" s="446"/>
      <x:c r="AA284" s="446"/>
      <x:c r="AC284" s="446"/>
      <x:c r="AD284" s="446"/>
      <x:c r="AE284" s="446"/>
      <x:c r="AF284" s="446"/>
      <x:c r="AG284" s="446"/>
      <x:c r="AH284" s="447"/>
      <x:c r="AI284" s="447"/>
      <x:c r="AJ284" s="446"/>
      <x:c r="AK284" s="446"/>
      <x:c r="AL284" s="446"/>
      <x:c r="AM284" s="446"/>
      <x:c r="AN284" s="446"/>
      <x:c r="AO284" s="446"/>
      <x:c r="AP284" s="446"/>
      <x:c r="AQ284" s="446"/>
      <x:c r="AR284" s="446"/>
      <x:c r="AS284" s="446"/>
      <x:c r="AT284" s="446"/>
      <x:c r="AU284" s="446"/>
      <x:c r="AV284" s="446"/>
      <x:c r="AW284" s="446"/>
      <x:c r="AX284" s="446"/>
      <x:c r="AY284" s="446"/>
      <x:c r="AZ284" s="446"/>
      <x:c r="BA284" s="446"/>
      <x:c r="BB284" s="446"/>
      <x:c r="BC284" s="446"/>
      <x:c r="BD284" s="446"/>
      <x:c r="BE284" s="446"/>
      <x:c r="BF284" s="446"/>
      <x:c r="BG284" s="446"/>
      <x:c r="BH284" s="446"/>
      <x:c r="BI284" s="446"/>
      <x:c r="BJ284" s="446"/>
      <x:c r="BK284" s="446"/>
      <x:c r="BL284" s="446"/>
      <x:c r="BM284" s="446"/>
      <x:c r="BN284" s="446"/>
      <x:c r="BO284" s="446"/>
      <x:c r="BP284" s="446"/>
      <x:c r="BQ284" s="446"/>
      <x:c r="BR284" s="446"/>
      <x:c r="BS284" s="446"/>
      <x:c r="BT284" s="446"/>
      <x:c r="BU284" s="446"/>
      <x:c r="BV284" s="446"/>
      <x:c r="BW284" s="446"/>
      <x:c r="BX284" s="446"/>
      <x:c r="BY284" s="446"/>
      <x:c r="BZ284" s="446"/>
      <x:c r="CA284" s="446"/>
      <x:c r="CB284" s="446"/>
      <x:c r="CC284" s="446"/>
      <x:c r="CD284" s="446"/>
      <x:c r="CE284" s="446"/>
      <x:c r="CF284" s="446"/>
      <x:c r="CG284" s="446"/>
      <x:c r="CH284" s="446"/>
      <x:c r="CI284" s="446"/>
      <x:c r="CJ284" s="446"/>
      <x:c r="CK284" s="446"/>
      <x:c r="CL284" s="446"/>
      <x:c r="CM284" s="446"/>
      <x:c r="CN284" s="446"/>
      <x:c r="CO284" s="446"/>
      <x:c r="CP284" s="446"/>
      <x:c r="CQ284" s="446"/>
      <x:c r="CR284" s="446"/>
      <x:c r="CS284" s="446"/>
      <x:c r="CT284" s="446"/>
      <x:c r="CU284" s="446"/>
      <x:c r="CV284" s="446"/>
      <x:c r="CW284" s="446"/>
      <x:c r="CX284" s="446"/>
      <x:c r="CY284" s="446"/>
      <x:c r="CZ284" s="446"/>
      <x:c r="DA284" s="446"/>
      <x:c r="DB284" s="446"/>
      <x:c r="DC284" s="446"/>
      <x:c r="DD284" s="446"/>
      <x:c r="DE284" s="446"/>
      <x:c r="DF284" s="446"/>
      <x:c r="DG284" s="446"/>
      <x:c r="DH284" s="446"/>
      <x:c r="DI284" s="446"/>
      <x:c r="DJ284" s="446"/>
      <x:c r="DK284" s="446"/>
      <x:c r="DL284" s="446"/>
      <x:c r="DM284" s="446"/>
      <x:c r="DN284" s="446"/>
      <x:c r="DO284" s="446"/>
      <x:c r="DP284" s="446"/>
      <x:c r="DQ284" s="446"/>
      <x:c r="DR284" s="446"/>
      <x:c r="DS284" s="446"/>
      <x:c r="DT284" s="446"/>
      <x:c r="DU284" s="446"/>
      <x:c r="DV284" s="446"/>
      <x:c r="DW284" s="446"/>
      <x:c r="DX284" s="446"/>
      <x:c r="DY284" s="446"/>
      <x:c r="DZ284" s="446"/>
      <x:c r="EA284" s="446"/>
      <x:c r="EB284" s="446"/>
      <x:c r="EC284" s="446"/>
      <x:c r="ED284" s="446"/>
      <x:c r="EE284" s="446"/>
      <x:c r="EF284" s="446"/>
      <x:c r="EG284" s="446"/>
      <x:c r="EH284" s="446"/>
      <x:c r="EI284" s="446"/>
      <x:c r="EJ284" s="446"/>
      <x:c r="EK284" s="446"/>
      <x:c r="EL284" s="446"/>
      <x:c r="EM284" s="446"/>
      <x:c r="EN284" s="446"/>
      <x:c r="EO284" s="446"/>
      <x:c r="EP284" s="446"/>
      <x:c r="EQ284" s="446"/>
      <x:c r="ER284" s="446"/>
      <x:c r="ES284" s="446"/>
      <x:c r="ET284" s="446"/>
      <x:c r="EU284" s="446"/>
      <x:c r="EV284" s="446"/>
      <x:c r="EW284" s="446"/>
      <x:c r="EX284" s="446"/>
      <x:c r="EY284" s="446"/>
      <x:c r="EZ284" s="446"/>
      <x:c r="FA284" s="446"/>
      <x:c r="FB284" s="446"/>
      <x:c r="FC284" s="446"/>
      <x:c r="FD284" s="446"/>
      <x:c r="FE284" s="446"/>
      <x:c r="FF284" s="446"/>
    </x:row>
    <x:row r="286" spans="6:162" s="448" customFormat="1" ht="15.75" customHeight="1">
      <x:c r="F286" s="446"/>
      <x:c r="G286" s="446"/>
      <x:c r="H286" s="446"/>
      <x:c r="I286" s="446"/>
      <x:c r="J286" s="446"/>
      <x:c r="K286" s="446"/>
      <x:c r="L286" s="446"/>
      <x:c r="M286" s="446"/>
      <x:c r="N286" s="446"/>
      <x:c r="O286" s="446"/>
      <x:c r="P286" s="446"/>
      <x:c r="Q286" s="446"/>
      <x:c r="R286" s="446"/>
      <x:c r="S286" s="446"/>
      <x:c r="T286" s="446"/>
      <x:c r="U286" s="446"/>
      <x:c r="V286" s="446"/>
      <x:c r="W286" s="446"/>
      <x:c r="X286" s="446"/>
      <x:c r="Y286" s="446"/>
      <x:c r="AA286" s="446"/>
      <x:c r="AC286" s="446"/>
      <x:c r="AD286" s="446"/>
      <x:c r="AE286" s="446"/>
      <x:c r="AF286" s="446"/>
      <x:c r="AG286" s="446"/>
      <x:c r="AH286" s="447"/>
      <x:c r="AI286" s="447"/>
      <x:c r="AJ286" s="446"/>
      <x:c r="AK286" s="446"/>
      <x:c r="AL286" s="446"/>
      <x:c r="AM286" s="446"/>
      <x:c r="AN286" s="446"/>
      <x:c r="AO286" s="446"/>
      <x:c r="AP286" s="446"/>
      <x:c r="AQ286" s="446"/>
      <x:c r="AR286" s="446"/>
      <x:c r="AS286" s="446"/>
      <x:c r="AT286" s="446"/>
      <x:c r="AU286" s="446"/>
      <x:c r="AV286" s="446"/>
      <x:c r="AW286" s="446"/>
      <x:c r="AX286" s="446"/>
      <x:c r="AY286" s="446"/>
      <x:c r="AZ286" s="446"/>
      <x:c r="BA286" s="446"/>
      <x:c r="BB286" s="446"/>
      <x:c r="BC286" s="446"/>
      <x:c r="BD286" s="446"/>
      <x:c r="BE286" s="446"/>
      <x:c r="BF286" s="446"/>
      <x:c r="BG286" s="446"/>
      <x:c r="BH286" s="446"/>
      <x:c r="BI286" s="446"/>
      <x:c r="BJ286" s="446"/>
      <x:c r="BK286" s="446"/>
      <x:c r="BL286" s="446"/>
      <x:c r="BM286" s="446"/>
      <x:c r="BN286" s="446"/>
      <x:c r="BO286" s="446"/>
      <x:c r="BP286" s="446"/>
      <x:c r="BQ286" s="446"/>
      <x:c r="BR286" s="446"/>
      <x:c r="BS286" s="446"/>
      <x:c r="BT286" s="446"/>
      <x:c r="BU286" s="446"/>
      <x:c r="BV286" s="446"/>
      <x:c r="BW286" s="446"/>
      <x:c r="BX286" s="446"/>
      <x:c r="BY286" s="446"/>
      <x:c r="BZ286" s="446"/>
      <x:c r="CA286" s="446"/>
      <x:c r="CB286" s="446"/>
      <x:c r="CC286" s="446"/>
      <x:c r="CD286" s="446"/>
      <x:c r="CE286" s="446"/>
      <x:c r="CF286" s="446"/>
      <x:c r="CG286" s="446"/>
      <x:c r="CH286" s="446"/>
      <x:c r="CI286" s="446"/>
      <x:c r="CJ286" s="446"/>
      <x:c r="CK286" s="446"/>
      <x:c r="CL286" s="446"/>
      <x:c r="CM286" s="446"/>
      <x:c r="CN286" s="446"/>
      <x:c r="CO286" s="446"/>
      <x:c r="CP286" s="446"/>
      <x:c r="CQ286" s="446"/>
      <x:c r="CR286" s="446"/>
      <x:c r="CS286" s="446"/>
      <x:c r="CT286" s="446"/>
      <x:c r="CU286" s="446"/>
      <x:c r="CV286" s="446"/>
      <x:c r="CW286" s="446"/>
      <x:c r="CX286" s="446"/>
      <x:c r="CY286" s="446"/>
      <x:c r="CZ286" s="446"/>
      <x:c r="DA286" s="446"/>
      <x:c r="DB286" s="446"/>
      <x:c r="DC286" s="446"/>
      <x:c r="DD286" s="446"/>
      <x:c r="DE286" s="446"/>
      <x:c r="DF286" s="446"/>
      <x:c r="DG286" s="446"/>
      <x:c r="DH286" s="446"/>
      <x:c r="DI286" s="446"/>
      <x:c r="DJ286" s="446"/>
      <x:c r="DK286" s="446"/>
      <x:c r="DL286" s="446"/>
      <x:c r="DM286" s="446"/>
      <x:c r="DN286" s="446"/>
      <x:c r="DO286" s="446"/>
      <x:c r="DP286" s="446"/>
      <x:c r="DQ286" s="446"/>
      <x:c r="DR286" s="446"/>
      <x:c r="DS286" s="446"/>
      <x:c r="DT286" s="446"/>
      <x:c r="DU286" s="446"/>
      <x:c r="DV286" s="446"/>
      <x:c r="DW286" s="446"/>
      <x:c r="DX286" s="446"/>
      <x:c r="DY286" s="446"/>
      <x:c r="DZ286" s="446"/>
      <x:c r="EA286" s="446"/>
      <x:c r="EB286" s="446"/>
      <x:c r="EC286" s="446"/>
      <x:c r="ED286" s="446"/>
      <x:c r="EE286" s="446"/>
      <x:c r="EF286" s="446"/>
      <x:c r="EG286" s="446"/>
      <x:c r="EH286" s="446"/>
      <x:c r="EI286" s="446"/>
      <x:c r="EJ286" s="446"/>
      <x:c r="EK286" s="446"/>
      <x:c r="EL286" s="446"/>
      <x:c r="EM286" s="446"/>
      <x:c r="EN286" s="446"/>
      <x:c r="EO286" s="446"/>
      <x:c r="EP286" s="446"/>
      <x:c r="EQ286" s="446"/>
      <x:c r="ER286" s="446"/>
      <x:c r="ES286" s="446"/>
      <x:c r="ET286" s="446"/>
      <x:c r="EU286" s="446"/>
      <x:c r="EV286" s="446"/>
      <x:c r="EW286" s="446"/>
      <x:c r="EX286" s="446"/>
      <x:c r="EY286" s="446"/>
      <x:c r="EZ286" s="446"/>
      <x:c r="FA286" s="446"/>
      <x:c r="FB286" s="446"/>
      <x:c r="FC286" s="446"/>
      <x:c r="FD286" s="446"/>
      <x:c r="FE286" s="446"/>
      <x:c r="FF286" s="446"/>
    </x:row>
    <x:row r="288" spans="6:162" s="448" customFormat="1" ht="15.75" customHeight="1">
      <x:c r="F288" s="446"/>
      <x:c r="G288" s="446"/>
      <x:c r="H288" s="446"/>
      <x:c r="I288" s="446"/>
      <x:c r="J288" s="446"/>
      <x:c r="K288" s="446"/>
      <x:c r="L288" s="446"/>
      <x:c r="M288" s="446"/>
      <x:c r="N288" s="446"/>
      <x:c r="O288" s="446"/>
      <x:c r="P288" s="446"/>
      <x:c r="Q288" s="446"/>
      <x:c r="R288" s="446"/>
      <x:c r="S288" s="446"/>
      <x:c r="T288" s="446"/>
      <x:c r="U288" s="446"/>
      <x:c r="V288" s="446"/>
      <x:c r="W288" s="446"/>
      <x:c r="X288" s="446"/>
      <x:c r="Y288" s="446"/>
      <x:c r="AA288" s="446"/>
      <x:c r="AC288" s="446"/>
      <x:c r="AD288" s="446"/>
      <x:c r="AE288" s="446"/>
      <x:c r="AF288" s="446"/>
      <x:c r="AG288" s="446"/>
      <x:c r="AH288" s="447"/>
      <x:c r="AI288" s="447"/>
      <x:c r="AJ288" s="446"/>
      <x:c r="AK288" s="446"/>
      <x:c r="AL288" s="446"/>
      <x:c r="AM288" s="446"/>
      <x:c r="AN288" s="446"/>
      <x:c r="AO288" s="446"/>
      <x:c r="AP288" s="446"/>
      <x:c r="AQ288" s="446"/>
      <x:c r="AR288" s="446"/>
      <x:c r="AS288" s="446"/>
      <x:c r="AT288" s="446"/>
      <x:c r="AU288" s="446"/>
      <x:c r="AV288" s="446"/>
      <x:c r="AW288" s="446"/>
      <x:c r="AX288" s="446"/>
      <x:c r="AY288" s="446"/>
      <x:c r="AZ288" s="446"/>
      <x:c r="BA288" s="446"/>
      <x:c r="BB288" s="446"/>
      <x:c r="BC288" s="446"/>
      <x:c r="BD288" s="446"/>
      <x:c r="BE288" s="446"/>
      <x:c r="BF288" s="446"/>
      <x:c r="BG288" s="446"/>
      <x:c r="BH288" s="446"/>
      <x:c r="BI288" s="446"/>
      <x:c r="BJ288" s="446"/>
      <x:c r="BK288" s="446"/>
      <x:c r="BL288" s="446"/>
      <x:c r="BM288" s="446"/>
      <x:c r="BN288" s="446"/>
      <x:c r="BO288" s="446"/>
      <x:c r="BP288" s="446"/>
      <x:c r="BQ288" s="446"/>
      <x:c r="BR288" s="446"/>
      <x:c r="BS288" s="446"/>
      <x:c r="BT288" s="446"/>
      <x:c r="BU288" s="446"/>
      <x:c r="BV288" s="446"/>
      <x:c r="BW288" s="446"/>
      <x:c r="BX288" s="446"/>
      <x:c r="BY288" s="446"/>
      <x:c r="BZ288" s="446"/>
      <x:c r="CA288" s="446"/>
      <x:c r="CB288" s="446"/>
      <x:c r="CC288" s="446"/>
      <x:c r="CD288" s="446"/>
      <x:c r="CE288" s="446"/>
      <x:c r="CF288" s="446"/>
      <x:c r="CG288" s="446"/>
      <x:c r="CH288" s="446"/>
      <x:c r="CI288" s="446"/>
      <x:c r="CJ288" s="446"/>
      <x:c r="CK288" s="446"/>
      <x:c r="CL288" s="446"/>
      <x:c r="CM288" s="446"/>
      <x:c r="CN288" s="446"/>
      <x:c r="CO288" s="446"/>
      <x:c r="CP288" s="446"/>
      <x:c r="CQ288" s="446"/>
      <x:c r="CR288" s="446"/>
      <x:c r="CS288" s="446"/>
      <x:c r="CT288" s="446"/>
      <x:c r="CU288" s="446"/>
      <x:c r="CV288" s="446"/>
      <x:c r="CW288" s="446"/>
      <x:c r="CX288" s="446"/>
      <x:c r="CY288" s="446"/>
      <x:c r="CZ288" s="446"/>
      <x:c r="DA288" s="446"/>
      <x:c r="DB288" s="446"/>
      <x:c r="DC288" s="446"/>
      <x:c r="DD288" s="446"/>
      <x:c r="DE288" s="446"/>
      <x:c r="DF288" s="446"/>
      <x:c r="DG288" s="446"/>
      <x:c r="DH288" s="446"/>
      <x:c r="DI288" s="446"/>
      <x:c r="DJ288" s="446"/>
      <x:c r="DK288" s="446"/>
      <x:c r="DL288" s="446"/>
      <x:c r="DM288" s="446"/>
      <x:c r="DN288" s="446"/>
      <x:c r="DO288" s="446"/>
      <x:c r="DP288" s="446"/>
      <x:c r="DQ288" s="446"/>
      <x:c r="DR288" s="446"/>
      <x:c r="DS288" s="446"/>
      <x:c r="DT288" s="446"/>
      <x:c r="DU288" s="446"/>
      <x:c r="DV288" s="446"/>
      <x:c r="DW288" s="446"/>
      <x:c r="DX288" s="446"/>
      <x:c r="DY288" s="446"/>
      <x:c r="DZ288" s="446"/>
      <x:c r="EA288" s="446"/>
      <x:c r="EB288" s="446"/>
      <x:c r="EC288" s="446"/>
      <x:c r="ED288" s="446"/>
      <x:c r="EE288" s="446"/>
      <x:c r="EF288" s="446"/>
      <x:c r="EG288" s="446"/>
      <x:c r="EH288" s="446"/>
      <x:c r="EI288" s="446"/>
      <x:c r="EJ288" s="446"/>
      <x:c r="EK288" s="446"/>
      <x:c r="EL288" s="446"/>
      <x:c r="EM288" s="446"/>
      <x:c r="EN288" s="446"/>
      <x:c r="EO288" s="446"/>
      <x:c r="EP288" s="446"/>
      <x:c r="EQ288" s="446"/>
      <x:c r="ER288" s="446"/>
      <x:c r="ES288" s="446"/>
      <x:c r="ET288" s="446"/>
      <x:c r="EU288" s="446"/>
      <x:c r="EV288" s="446"/>
      <x:c r="EW288" s="446"/>
      <x:c r="EX288" s="446"/>
      <x:c r="EY288" s="446"/>
      <x:c r="EZ288" s="446"/>
      <x:c r="FA288" s="446"/>
      <x:c r="FB288" s="446"/>
      <x:c r="FC288" s="446"/>
      <x:c r="FD288" s="446"/>
      <x:c r="FE288" s="446"/>
      <x:c r="FF288" s="446"/>
    </x:row>
    <x:row r="290" spans="6:162" s="448" customFormat="1" ht="15.75" customHeight="1">
      <x:c r="F290" s="446"/>
      <x:c r="G290" s="446"/>
      <x:c r="H290" s="446"/>
      <x:c r="I290" s="446"/>
      <x:c r="J290" s="446"/>
      <x:c r="K290" s="446"/>
      <x:c r="L290" s="446"/>
      <x:c r="M290" s="446"/>
      <x:c r="N290" s="446"/>
      <x:c r="O290" s="446"/>
      <x:c r="P290" s="446"/>
      <x:c r="Q290" s="446"/>
      <x:c r="R290" s="446"/>
      <x:c r="S290" s="446"/>
      <x:c r="T290" s="446"/>
      <x:c r="U290" s="446"/>
      <x:c r="V290" s="446"/>
      <x:c r="W290" s="446"/>
      <x:c r="X290" s="446"/>
      <x:c r="Y290" s="446"/>
      <x:c r="AA290" s="446"/>
      <x:c r="AC290" s="446"/>
      <x:c r="AD290" s="446"/>
      <x:c r="AE290" s="446"/>
      <x:c r="AF290" s="446"/>
      <x:c r="AG290" s="446"/>
      <x:c r="AH290" s="447"/>
      <x:c r="AI290" s="447"/>
      <x:c r="AJ290" s="446"/>
      <x:c r="AK290" s="446"/>
      <x:c r="AL290" s="446"/>
      <x:c r="AM290" s="446"/>
      <x:c r="AN290" s="446"/>
      <x:c r="AO290" s="446"/>
      <x:c r="AP290" s="446"/>
      <x:c r="AQ290" s="446"/>
      <x:c r="AR290" s="446"/>
      <x:c r="AS290" s="446"/>
      <x:c r="AT290" s="446"/>
      <x:c r="AU290" s="446"/>
      <x:c r="AV290" s="446"/>
      <x:c r="AW290" s="446"/>
      <x:c r="AX290" s="446"/>
      <x:c r="AY290" s="446"/>
      <x:c r="AZ290" s="446"/>
      <x:c r="BA290" s="446"/>
      <x:c r="BB290" s="446"/>
      <x:c r="BC290" s="446"/>
      <x:c r="BD290" s="446"/>
      <x:c r="BE290" s="446"/>
      <x:c r="BF290" s="446"/>
      <x:c r="BG290" s="446"/>
      <x:c r="BH290" s="446"/>
      <x:c r="BI290" s="446"/>
      <x:c r="BJ290" s="446"/>
      <x:c r="BK290" s="446"/>
      <x:c r="BL290" s="446"/>
      <x:c r="BM290" s="446"/>
      <x:c r="BN290" s="446"/>
      <x:c r="BO290" s="446"/>
      <x:c r="BP290" s="446"/>
      <x:c r="BQ290" s="446"/>
      <x:c r="BR290" s="446"/>
      <x:c r="BS290" s="446"/>
      <x:c r="BT290" s="446"/>
      <x:c r="BU290" s="446"/>
      <x:c r="BV290" s="446"/>
      <x:c r="BW290" s="446"/>
      <x:c r="BX290" s="446"/>
      <x:c r="BY290" s="446"/>
      <x:c r="BZ290" s="446"/>
      <x:c r="CA290" s="446"/>
      <x:c r="CB290" s="446"/>
      <x:c r="CC290" s="446"/>
      <x:c r="CD290" s="446"/>
      <x:c r="CE290" s="446"/>
      <x:c r="CF290" s="446"/>
      <x:c r="CG290" s="446"/>
      <x:c r="CH290" s="446"/>
      <x:c r="CI290" s="446"/>
      <x:c r="CJ290" s="446"/>
      <x:c r="CK290" s="446"/>
      <x:c r="CL290" s="446"/>
      <x:c r="CM290" s="446"/>
      <x:c r="CN290" s="446"/>
      <x:c r="CO290" s="446"/>
      <x:c r="CP290" s="446"/>
      <x:c r="CQ290" s="446"/>
      <x:c r="CR290" s="446"/>
      <x:c r="CS290" s="446"/>
      <x:c r="CT290" s="446"/>
      <x:c r="CU290" s="446"/>
      <x:c r="CV290" s="446"/>
      <x:c r="CW290" s="446"/>
      <x:c r="CX290" s="446"/>
      <x:c r="CY290" s="446"/>
      <x:c r="CZ290" s="446"/>
      <x:c r="DA290" s="446"/>
      <x:c r="DB290" s="446"/>
      <x:c r="DC290" s="446"/>
      <x:c r="DD290" s="446"/>
      <x:c r="DE290" s="446"/>
      <x:c r="DF290" s="446"/>
      <x:c r="DG290" s="446"/>
      <x:c r="DH290" s="446"/>
      <x:c r="DI290" s="446"/>
      <x:c r="DJ290" s="446"/>
      <x:c r="DK290" s="446"/>
      <x:c r="DL290" s="446"/>
      <x:c r="DM290" s="446"/>
      <x:c r="DN290" s="446"/>
      <x:c r="DO290" s="446"/>
      <x:c r="DP290" s="446"/>
      <x:c r="DQ290" s="446"/>
      <x:c r="DR290" s="446"/>
      <x:c r="DS290" s="446"/>
      <x:c r="DT290" s="446"/>
      <x:c r="DU290" s="446"/>
      <x:c r="DV290" s="446"/>
      <x:c r="DW290" s="446"/>
      <x:c r="DX290" s="446"/>
      <x:c r="DY290" s="446"/>
      <x:c r="DZ290" s="446"/>
      <x:c r="EA290" s="446"/>
      <x:c r="EB290" s="446"/>
      <x:c r="EC290" s="446"/>
      <x:c r="ED290" s="446"/>
      <x:c r="EE290" s="446"/>
      <x:c r="EF290" s="446"/>
      <x:c r="EG290" s="446"/>
      <x:c r="EH290" s="446"/>
      <x:c r="EI290" s="446"/>
      <x:c r="EJ290" s="446"/>
      <x:c r="EK290" s="446"/>
      <x:c r="EL290" s="446"/>
      <x:c r="EM290" s="446"/>
      <x:c r="EN290" s="446"/>
      <x:c r="EO290" s="446"/>
      <x:c r="EP290" s="446"/>
      <x:c r="EQ290" s="446"/>
      <x:c r="ER290" s="446"/>
      <x:c r="ES290" s="446"/>
      <x:c r="ET290" s="446"/>
      <x:c r="EU290" s="446"/>
      <x:c r="EV290" s="446"/>
      <x:c r="EW290" s="446"/>
      <x:c r="EX290" s="446"/>
      <x:c r="EY290" s="446"/>
      <x:c r="EZ290" s="446"/>
      <x:c r="FA290" s="446"/>
      <x:c r="FB290" s="446"/>
      <x:c r="FC290" s="446"/>
      <x:c r="FD290" s="446"/>
      <x:c r="FE290" s="446"/>
      <x:c r="FF290" s="446"/>
    </x:row>
    <x:row r="292" spans="6:162" s="448" customFormat="1" ht="15.75" customHeight="1">
      <x:c r="F292" s="446"/>
      <x:c r="G292" s="446"/>
      <x:c r="H292" s="446"/>
      <x:c r="I292" s="446"/>
      <x:c r="J292" s="446"/>
      <x:c r="K292" s="446"/>
      <x:c r="L292" s="446"/>
      <x:c r="M292" s="446"/>
      <x:c r="N292" s="446"/>
      <x:c r="O292" s="446"/>
      <x:c r="P292" s="446"/>
      <x:c r="Q292" s="446"/>
      <x:c r="R292" s="446"/>
      <x:c r="S292" s="446"/>
      <x:c r="T292" s="446"/>
      <x:c r="U292" s="446"/>
      <x:c r="V292" s="446"/>
      <x:c r="W292" s="446"/>
      <x:c r="X292" s="446"/>
      <x:c r="Y292" s="446"/>
      <x:c r="AA292" s="446"/>
      <x:c r="AC292" s="446"/>
      <x:c r="AD292" s="446"/>
      <x:c r="AE292" s="446"/>
      <x:c r="AF292" s="446"/>
      <x:c r="AG292" s="446"/>
      <x:c r="AH292" s="447"/>
      <x:c r="AI292" s="447"/>
      <x:c r="AJ292" s="446"/>
      <x:c r="AK292" s="446"/>
      <x:c r="AL292" s="446"/>
      <x:c r="AM292" s="446"/>
      <x:c r="AN292" s="446"/>
      <x:c r="AO292" s="446"/>
      <x:c r="AP292" s="446"/>
      <x:c r="AQ292" s="446"/>
      <x:c r="AR292" s="446"/>
      <x:c r="AS292" s="446"/>
      <x:c r="AT292" s="446"/>
      <x:c r="AU292" s="446"/>
      <x:c r="AV292" s="446"/>
      <x:c r="AW292" s="446"/>
      <x:c r="AX292" s="446"/>
      <x:c r="AY292" s="446"/>
      <x:c r="AZ292" s="446"/>
      <x:c r="BA292" s="446"/>
      <x:c r="BB292" s="446"/>
      <x:c r="BC292" s="446"/>
      <x:c r="BD292" s="446"/>
      <x:c r="BE292" s="446"/>
      <x:c r="BF292" s="446"/>
      <x:c r="BG292" s="446"/>
      <x:c r="BH292" s="446"/>
      <x:c r="BI292" s="446"/>
      <x:c r="BJ292" s="446"/>
      <x:c r="BK292" s="446"/>
      <x:c r="BL292" s="446"/>
      <x:c r="BM292" s="446"/>
      <x:c r="BN292" s="446"/>
      <x:c r="BO292" s="446"/>
      <x:c r="BP292" s="446"/>
      <x:c r="BQ292" s="446"/>
      <x:c r="BR292" s="446"/>
      <x:c r="BS292" s="446"/>
      <x:c r="BT292" s="446"/>
      <x:c r="BU292" s="446"/>
      <x:c r="BV292" s="446"/>
      <x:c r="BW292" s="446"/>
      <x:c r="BX292" s="446"/>
      <x:c r="BY292" s="446"/>
      <x:c r="BZ292" s="446"/>
      <x:c r="CA292" s="446"/>
      <x:c r="CB292" s="446"/>
      <x:c r="CC292" s="446"/>
      <x:c r="CD292" s="446"/>
      <x:c r="CE292" s="446"/>
      <x:c r="CF292" s="446"/>
      <x:c r="CG292" s="446"/>
      <x:c r="CH292" s="446"/>
      <x:c r="CI292" s="446"/>
      <x:c r="CJ292" s="446"/>
      <x:c r="CK292" s="446"/>
      <x:c r="CL292" s="446"/>
      <x:c r="CM292" s="446"/>
      <x:c r="CN292" s="446"/>
      <x:c r="CO292" s="446"/>
      <x:c r="CP292" s="446"/>
      <x:c r="CQ292" s="446"/>
      <x:c r="CR292" s="446"/>
      <x:c r="CS292" s="446"/>
      <x:c r="CT292" s="446"/>
      <x:c r="CU292" s="446"/>
      <x:c r="CV292" s="446"/>
      <x:c r="CW292" s="446"/>
      <x:c r="CX292" s="446"/>
      <x:c r="CY292" s="446"/>
      <x:c r="CZ292" s="446"/>
      <x:c r="DA292" s="446"/>
      <x:c r="DB292" s="446"/>
      <x:c r="DC292" s="446"/>
      <x:c r="DD292" s="446"/>
      <x:c r="DE292" s="446"/>
      <x:c r="DF292" s="446"/>
      <x:c r="DG292" s="446"/>
      <x:c r="DH292" s="446"/>
      <x:c r="DI292" s="446"/>
      <x:c r="DJ292" s="446"/>
      <x:c r="DK292" s="446"/>
      <x:c r="DL292" s="446"/>
      <x:c r="DM292" s="446"/>
      <x:c r="DN292" s="446"/>
      <x:c r="DO292" s="446"/>
      <x:c r="DP292" s="446"/>
      <x:c r="DQ292" s="446"/>
      <x:c r="DR292" s="446"/>
      <x:c r="DS292" s="446"/>
      <x:c r="DT292" s="446"/>
      <x:c r="DU292" s="446"/>
      <x:c r="DV292" s="446"/>
      <x:c r="DW292" s="446"/>
      <x:c r="DX292" s="446"/>
      <x:c r="DY292" s="446"/>
      <x:c r="DZ292" s="446"/>
      <x:c r="EA292" s="446"/>
      <x:c r="EB292" s="446"/>
      <x:c r="EC292" s="446"/>
      <x:c r="ED292" s="446"/>
      <x:c r="EE292" s="446"/>
      <x:c r="EF292" s="446"/>
      <x:c r="EG292" s="446"/>
      <x:c r="EH292" s="446"/>
      <x:c r="EI292" s="446"/>
      <x:c r="EJ292" s="446"/>
      <x:c r="EK292" s="446"/>
      <x:c r="EL292" s="446"/>
      <x:c r="EM292" s="446"/>
      <x:c r="EN292" s="446"/>
      <x:c r="EO292" s="446"/>
      <x:c r="EP292" s="446"/>
      <x:c r="EQ292" s="446"/>
      <x:c r="ER292" s="446"/>
      <x:c r="ES292" s="446"/>
      <x:c r="ET292" s="446"/>
      <x:c r="EU292" s="446"/>
      <x:c r="EV292" s="446"/>
      <x:c r="EW292" s="446"/>
      <x:c r="EX292" s="446"/>
      <x:c r="EY292" s="446"/>
      <x:c r="EZ292" s="446"/>
      <x:c r="FA292" s="446"/>
      <x:c r="FB292" s="446"/>
      <x:c r="FC292" s="446"/>
      <x:c r="FD292" s="446"/>
      <x:c r="FE292" s="446"/>
      <x:c r="FF292" s="446"/>
    </x:row>
    <x:row r="294" spans="6:162" s="448" customFormat="1" ht="15.75" customHeight="1">
      <x:c r="F294" s="446"/>
      <x:c r="G294" s="446"/>
      <x:c r="H294" s="446"/>
      <x:c r="I294" s="446"/>
      <x:c r="J294" s="446"/>
      <x:c r="K294" s="446"/>
      <x:c r="L294" s="446"/>
      <x:c r="M294" s="446"/>
      <x:c r="N294" s="446"/>
      <x:c r="O294" s="446"/>
      <x:c r="P294" s="446"/>
      <x:c r="Q294" s="446"/>
      <x:c r="R294" s="446"/>
      <x:c r="S294" s="446"/>
      <x:c r="T294" s="446"/>
      <x:c r="U294" s="446"/>
      <x:c r="V294" s="446"/>
      <x:c r="W294" s="446"/>
      <x:c r="X294" s="446"/>
      <x:c r="Y294" s="446"/>
      <x:c r="AA294" s="446"/>
      <x:c r="AC294" s="446"/>
      <x:c r="AD294" s="446"/>
      <x:c r="AE294" s="446"/>
      <x:c r="AF294" s="446"/>
      <x:c r="AG294" s="446"/>
      <x:c r="AH294" s="447"/>
      <x:c r="AI294" s="447"/>
      <x:c r="AJ294" s="446"/>
      <x:c r="AK294" s="446"/>
      <x:c r="AL294" s="446"/>
      <x:c r="AM294" s="446"/>
      <x:c r="AN294" s="446"/>
      <x:c r="AO294" s="446"/>
      <x:c r="AP294" s="446"/>
      <x:c r="AQ294" s="446"/>
      <x:c r="AR294" s="446"/>
      <x:c r="AS294" s="446"/>
      <x:c r="AT294" s="446"/>
      <x:c r="AU294" s="446"/>
      <x:c r="AV294" s="446"/>
      <x:c r="AW294" s="446"/>
      <x:c r="AX294" s="446"/>
      <x:c r="AY294" s="446"/>
      <x:c r="AZ294" s="446"/>
      <x:c r="BA294" s="446"/>
      <x:c r="BB294" s="446"/>
      <x:c r="BC294" s="446"/>
      <x:c r="BD294" s="446"/>
      <x:c r="BE294" s="446"/>
      <x:c r="BF294" s="446"/>
      <x:c r="BG294" s="446"/>
      <x:c r="BH294" s="446"/>
      <x:c r="BI294" s="446"/>
      <x:c r="BJ294" s="446"/>
      <x:c r="BK294" s="446"/>
      <x:c r="BL294" s="446"/>
      <x:c r="BM294" s="446"/>
      <x:c r="BN294" s="446"/>
      <x:c r="BO294" s="446"/>
      <x:c r="BP294" s="446"/>
      <x:c r="BQ294" s="446"/>
      <x:c r="BR294" s="446"/>
      <x:c r="BS294" s="446"/>
      <x:c r="BT294" s="446"/>
      <x:c r="BU294" s="446"/>
      <x:c r="BV294" s="446"/>
      <x:c r="BW294" s="446"/>
      <x:c r="BX294" s="446"/>
      <x:c r="BY294" s="446"/>
      <x:c r="BZ294" s="446"/>
      <x:c r="CA294" s="446"/>
      <x:c r="CB294" s="446"/>
      <x:c r="CC294" s="446"/>
      <x:c r="CD294" s="446"/>
      <x:c r="CE294" s="446"/>
      <x:c r="CF294" s="446"/>
      <x:c r="CG294" s="446"/>
      <x:c r="CH294" s="446"/>
      <x:c r="CI294" s="446"/>
      <x:c r="CJ294" s="446"/>
      <x:c r="CK294" s="446"/>
      <x:c r="CL294" s="446"/>
      <x:c r="CM294" s="446"/>
      <x:c r="CN294" s="446"/>
      <x:c r="CO294" s="446"/>
      <x:c r="CP294" s="446"/>
      <x:c r="CQ294" s="446"/>
      <x:c r="CR294" s="446"/>
      <x:c r="CS294" s="446"/>
      <x:c r="CT294" s="446"/>
      <x:c r="CU294" s="446"/>
      <x:c r="CV294" s="446"/>
      <x:c r="CW294" s="446"/>
      <x:c r="CX294" s="446"/>
      <x:c r="CY294" s="446"/>
      <x:c r="CZ294" s="446"/>
      <x:c r="DA294" s="446"/>
      <x:c r="DB294" s="446"/>
      <x:c r="DC294" s="446"/>
      <x:c r="DD294" s="446"/>
      <x:c r="DE294" s="446"/>
      <x:c r="DF294" s="446"/>
      <x:c r="DG294" s="446"/>
      <x:c r="DH294" s="446"/>
      <x:c r="DI294" s="446"/>
      <x:c r="DJ294" s="446"/>
      <x:c r="DK294" s="446"/>
      <x:c r="DL294" s="446"/>
      <x:c r="DM294" s="446"/>
      <x:c r="DN294" s="446"/>
      <x:c r="DO294" s="446"/>
      <x:c r="DP294" s="446"/>
      <x:c r="DQ294" s="446"/>
      <x:c r="DR294" s="446"/>
      <x:c r="DS294" s="446"/>
      <x:c r="DT294" s="446"/>
      <x:c r="DU294" s="446"/>
      <x:c r="DV294" s="446"/>
      <x:c r="DW294" s="446"/>
      <x:c r="DX294" s="446"/>
      <x:c r="DY294" s="446"/>
      <x:c r="DZ294" s="446"/>
      <x:c r="EA294" s="446"/>
      <x:c r="EB294" s="446"/>
      <x:c r="EC294" s="446"/>
      <x:c r="ED294" s="446"/>
      <x:c r="EE294" s="446"/>
      <x:c r="EF294" s="446"/>
      <x:c r="EG294" s="446"/>
      <x:c r="EH294" s="446"/>
      <x:c r="EI294" s="446"/>
      <x:c r="EJ294" s="446"/>
      <x:c r="EK294" s="446"/>
      <x:c r="EL294" s="446"/>
      <x:c r="EM294" s="446"/>
      <x:c r="EN294" s="446"/>
      <x:c r="EO294" s="446"/>
      <x:c r="EP294" s="446"/>
      <x:c r="EQ294" s="446"/>
      <x:c r="ER294" s="446"/>
      <x:c r="ES294" s="446"/>
      <x:c r="ET294" s="446"/>
      <x:c r="EU294" s="446"/>
      <x:c r="EV294" s="446"/>
      <x:c r="EW294" s="446"/>
      <x:c r="EX294" s="446"/>
      <x:c r="EY294" s="446"/>
      <x:c r="EZ294" s="446"/>
      <x:c r="FA294" s="446"/>
      <x:c r="FB294" s="446"/>
      <x:c r="FC294" s="446"/>
      <x:c r="FD294" s="446"/>
      <x:c r="FE294" s="446"/>
      <x:c r="FF294" s="446"/>
    </x:row>
    <x:row r="296" spans="6:162" s="448" customFormat="1" ht="15.75" customHeight="1">
      <x:c r="F296" s="446"/>
      <x:c r="G296" s="446"/>
      <x:c r="H296" s="446"/>
      <x:c r="I296" s="446"/>
      <x:c r="J296" s="446"/>
      <x:c r="K296" s="446"/>
      <x:c r="L296" s="446"/>
      <x:c r="M296" s="446"/>
      <x:c r="N296" s="446"/>
      <x:c r="O296" s="446"/>
      <x:c r="P296" s="446"/>
      <x:c r="Q296" s="446"/>
      <x:c r="R296" s="446"/>
      <x:c r="S296" s="446"/>
      <x:c r="T296" s="446"/>
      <x:c r="U296" s="446"/>
      <x:c r="V296" s="446"/>
      <x:c r="W296" s="446"/>
      <x:c r="X296" s="446"/>
      <x:c r="Y296" s="446"/>
      <x:c r="AA296" s="446"/>
      <x:c r="AC296" s="446"/>
      <x:c r="AD296" s="446"/>
      <x:c r="AE296" s="446"/>
      <x:c r="AF296" s="446"/>
      <x:c r="AG296" s="446"/>
      <x:c r="AH296" s="447"/>
      <x:c r="AI296" s="447"/>
      <x:c r="AJ296" s="446"/>
      <x:c r="AK296" s="446"/>
      <x:c r="AL296" s="446"/>
      <x:c r="AM296" s="446"/>
      <x:c r="AN296" s="446"/>
      <x:c r="AO296" s="446"/>
      <x:c r="AP296" s="446"/>
      <x:c r="AQ296" s="446"/>
      <x:c r="AR296" s="446"/>
      <x:c r="AS296" s="446"/>
      <x:c r="AT296" s="446"/>
      <x:c r="AU296" s="446"/>
      <x:c r="AV296" s="446"/>
      <x:c r="AW296" s="446"/>
      <x:c r="AX296" s="446"/>
      <x:c r="AY296" s="446"/>
      <x:c r="AZ296" s="446"/>
      <x:c r="BA296" s="446"/>
      <x:c r="BB296" s="446"/>
      <x:c r="BC296" s="446"/>
      <x:c r="BD296" s="446"/>
      <x:c r="BE296" s="446"/>
      <x:c r="BF296" s="446"/>
      <x:c r="BG296" s="446"/>
      <x:c r="BH296" s="446"/>
      <x:c r="BI296" s="446"/>
      <x:c r="BJ296" s="446"/>
      <x:c r="BK296" s="446"/>
      <x:c r="BL296" s="446"/>
      <x:c r="BM296" s="446"/>
      <x:c r="BN296" s="446"/>
      <x:c r="BO296" s="446"/>
      <x:c r="BP296" s="446"/>
      <x:c r="BQ296" s="446"/>
      <x:c r="BR296" s="446"/>
      <x:c r="BS296" s="446"/>
      <x:c r="BT296" s="446"/>
      <x:c r="BU296" s="446"/>
      <x:c r="BV296" s="446"/>
      <x:c r="BW296" s="446"/>
      <x:c r="BX296" s="446"/>
      <x:c r="BY296" s="446"/>
      <x:c r="BZ296" s="446"/>
      <x:c r="CA296" s="446"/>
      <x:c r="CB296" s="446"/>
      <x:c r="CC296" s="446"/>
      <x:c r="CD296" s="446"/>
      <x:c r="CE296" s="446"/>
      <x:c r="CF296" s="446"/>
      <x:c r="CG296" s="446"/>
      <x:c r="CH296" s="446"/>
      <x:c r="CI296" s="446"/>
      <x:c r="CJ296" s="446"/>
      <x:c r="CK296" s="446"/>
      <x:c r="CL296" s="446"/>
      <x:c r="CM296" s="446"/>
      <x:c r="CN296" s="446"/>
      <x:c r="CO296" s="446"/>
      <x:c r="CP296" s="446"/>
      <x:c r="CQ296" s="446"/>
      <x:c r="CR296" s="446"/>
      <x:c r="CS296" s="446"/>
      <x:c r="CT296" s="446"/>
      <x:c r="CU296" s="446"/>
      <x:c r="CV296" s="446"/>
      <x:c r="CW296" s="446"/>
      <x:c r="CX296" s="446"/>
      <x:c r="CY296" s="446"/>
      <x:c r="CZ296" s="446"/>
      <x:c r="DA296" s="446"/>
      <x:c r="DB296" s="446"/>
      <x:c r="DC296" s="446"/>
      <x:c r="DD296" s="446"/>
      <x:c r="DE296" s="446"/>
      <x:c r="DF296" s="446"/>
      <x:c r="DG296" s="446"/>
      <x:c r="DH296" s="446"/>
      <x:c r="DI296" s="446"/>
      <x:c r="DJ296" s="446"/>
      <x:c r="DK296" s="446"/>
      <x:c r="DL296" s="446"/>
      <x:c r="DM296" s="446"/>
      <x:c r="DN296" s="446"/>
      <x:c r="DO296" s="446"/>
      <x:c r="DP296" s="446"/>
      <x:c r="DQ296" s="446"/>
      <x:c r="DR296" s="446"/>
      <x:c r="DS296" s="446"/>
      <x:c r="DT296" s="446"/>
      <x:c r="DU296" s="446"/>
      <x:c r="DV296" s="446"/>
      <x:c r="DW296" s="446"/>
      <x:c r="DX296" s="446"/>
      <x:c r="DY296" s="446"/>
      <x:c r="DZ296" s="446"/>
      <x:c r="EA296" s="446"/>
      <x:c r="EB296" s="446"/>
      <x:c r="EC296" s="446"/>
      <x:c r="ED296" s="446"/>
      <x:c r="EE296" s="446"/>
      <x:c r="EF296" s="446"/>
      <x:c r="EG296" s="446"/>
      <x:c r="EH296" s="446"/>
      <x:c r="EI296" s="446"/>
      <x:c r="EJ296" s="446"/>
      <x:c r="EK296" s="446"/>
      <x:c r="EL296" s="446"/>
      <x:c r="EM296" s="446"/>
      <x:c r="EN296" s="446"/>
      <x:c r="EO296" s="446"/>
      <x:c r="EP296" s="446"/>
      <x:c r="EQ296" s="446"/>
      <x:c r="ER296" s="446"/>
      <x:c r="ES296" s="446"/>
      <x:c r="ET296" s="446"/>
      <x:c r="EU296" s="446"/>
      <x:c r="EV296" s="446"/>
      <x:c r="EW296" s="446"/>
      <x:c r="EX296" s="446"/>
      <x:c r="EY296" s="446"/>
      <x:c r="EZ296" s="446"/>
      <x:c r="FA296" s="446"/>
      <x:c r="FB296" s="446"/>
      <x:c r="FC296" s="446"/>
      <x:c r="FD296" s="446"/>
      <x:c r="FE296" s="446"/>
      <x:c r="FF296" s="446"/>
    </x:row>
    <x:row r="298" spans="6:162" s="448" customFormat="1" ht="15.75" customHeight="1">
      <x:c r="F298" s="446"/>
      <x:c r="G298" s="446"/>
      <x:c r="H298" s="446"/>
      <x:c r="I298" s="446"/>
      <x:c r="J298" s="446"/>
      <x:c r="K298" s="446"/>
      <x:c r="L298" s="446"/>
      <x:c r="M298" s="446"/>
      <x:c r="N298" s="446"/>
      <x:c r="O298" s="446"/>
      <x:c r="P298" s="446"/>
      <x:c r="Q298" s="446"/>
      <x:c r="R298" s="446"/>
      <x:c r="S298" s="446"/>
      <x:c r="T298" s="446"/>
      <x:c r="U298" s="446"/>
      <x:c r="V298" s="446"/>
      <x:c r="W298" s="446"/>
      <x:c r="X298" s="446"/>
      <x:c r="Y298" s="446"/>
      <x:c r="AA298" s="446"/>
      <x:c r="AC298" s="446"/>
      <x:c r="AD298" s="446"/>
      <x:c r="AE298" s="446"/>
      <x:c r="AF298" s="446"/>
      <x:c r="AG298" s="446"/>
      <x:c r="AH298" s="447"/>
      <x:c r="AI298" s="447"/>
      <x:c r="AJ298" s="446"/>
      <x:c r="AK298" s="446"/>
      <x:c r="AL298" s="446"/>
      <x:c r="AM298" s="446"/>
      <x:c r="AN298" s="446"/>
      <x:c r="AO298" s="446"/>
      <x:c r="AP298" s="446"/>
      <x:c r="AQ298" s="446"/>
      <x:c r="AR298" s="446"/>
      <x:c r="AS298" s="446"/>
      <x:c r="AT298" s="446"/>
      <x:c r="AU298" s="446"/>
      <x:c r="AV298" s="446"/>
      <x:c r="AW298" s="446"/>
      <x:c r="AX298" s="446"/>
      <x:c r="AY298" s="446"/>
      <x:c r="AZ298" s="446"/>
      <x:c r="BA298" s="446"/>
      <x:c r="BB298" s="446"/>
      <x:c r="BC298" s="446"/>
      <x:c r="BD298" s="446"/>
      <x:c r="BE298" s="446"/>
      <x:c r="BF298" s="446"/>
      <x:c r="BG298" s="446"/>
      <x:c r="BH298" s="446"/>
      <x:c r="BI298" s="446"/>
      <x:c r="BJ298" s="446"/>
      <x:c r="BK298" s="446"/>
      <x:c r="BL298" s="446"/>
      <x:c r="BM298" s="446"/>
      <x:c r="BN298" s="446"/>
      <x:c r="BO298" s="446"/>
      <x:c r="BP298" s="446"/>
      <x:c r="BQ298" s="446"/>
      <x:c r="BR298" s="446"/>
      <x:c r="BS298" s="446"/>
      <x:c r="BT298" s="446"/>
      <x:c r="BU298" s="446"/>
      <x:c r="BV298" s="446"/>
      <x:c r="BW298" s="446"/>
      <x:c r="BX298" s="446"/>
      <x:c r="BY298" s="446"/>
      <x:c r="BZ298" s="446"/>
      <x:c r="CA298" s="446"/>
      <x:c r="CB298" s="446"/>
      <x:c r="CC298" s="446"/>
      <x:c r="CD298" s="446"/>
      <x:c r="CE298" s="446"/>
      <x:c r="CF298" s="446"/>
      <x:c r="CG298" s="446"/>
      <x:c r="CH298" s="446"/>
      <x:c r="CI298" s="446"/>
      <x:c r="CJ298" s="446"/>
      <x:c r="CK298" s="446"/>
      <x:c r="CL298" s="446"/>
      <x:c r="CM298" s="446"/>
      <x:c r="CN298" s="446"/>
      <x:c r="CO298" s="446"/>
      <x:c r="CP298" s="446"/>
      <x:c r="CQ298" s="446"/>
      <x:c r="CR298" s="446"/>
      <x:c r="CS298" s="446"/>
      <x:c r="CT298" s="446"/>
      <x:c r="CU298" s="446"/>
      <x:c r="CV298" s="446"/>
      <x:c r="CW298" s="446"/>
      <x:c r="CX298" s="446"/>
      <x:c r="CY298" s="446"/>
      <x:c r="CZ298" s="446"/>
      <x:c r="DA298" s="446"/>
      <x:c r="DB298" s="446"/>
      <x:c r="DC298" s="446"/>
      <x:c r="DD298" s="446"/>
      <x:c r="DE298" s="446"/>
      <x:c r="DF298" s="446"/>
      <x:c r="DG298" s="446"/>
      <x:c r="DH298" s="446"/>
      <x:c r="DI298" s="446"/>
      <x:c r="DJ298" s="446"/>
      <x:c r="DK298" s="446"/>
      <x:c r="DL298" s="446"/>
      <x:c r="DM298" s="446"/>
      <x:c r="DN298" s="446"/>
      <x:c r="DO298" s="446"/>
      <x:c r="DP298" s="446"/>
      <x:c r="DQ298" s="446"/>
      <x:c r="DR298" s="446"/>
      <x:c r="DS298" s="446"/>
      <x:c r="DT298" s="446"/>
      <x:c r="DU298" s="446"/>
      <x:c r="DV298" s="446"/>
      <x:c r="DW298" s="446"/>
      <x:c r="DX298" s="446"/>
      <x:c r="DY298" s="446"/>
      <x:c r="DZ298" s="446"/>
      <x:c r="EA298" s="446"/>
      <x:c r="EB298" s="446"/>
      <x:c r="EC298" s="446"/>
      <x:c r="ED298" s="446"/>
      <x:c r="EE298" s="446"/>
      <x:c r="EF298" s="446"/>
      <x:c r="EG298" s="446"/>
      <x:c r="EH298" s="446"/>
      <x:c r="EI298" s="446"/>
      <x:c r="EJ298" s="446"/>
      <x:c r="EK298" s="446"/>
      <x:c r="EL298" s="446"/>
      <x:c r="EM298" s="446"/>
      <x:c r="EN298" s="446"/>
      <x:c r="EO298" s="446"/>
      <x:c r="EP298" s="446"/>
      <x:c r="EQ298" s="446"/>
      <x:c r="ER298" s="446"/>
      <x:c r="ES298" s="446"/>
      <x:c r="ET298" s="446"/>
      <x:c r="EU298" s="446"/>
      <x:c r="EV298" s="446"/>
      <x:c r="EW298" s="446"/>
      <x:c r="EX298" s="446"/>
      <x:c r="EY298" s="446"/>
      <x:c r="EZ298" s="446"/>
      <x:c r="FA298" s="446"/>
      <x:c r="FB298" s="446"/>
      <x:c r="FC298" s="446"/>
      <x:c r="FD298" s="446"/>
      <x:c r="FE298" s="446"/>
      <x:c r="FF298" s="446"/>
    </x:row>
    <x:row r="300" spans="6:162" s="448" customFormat="1" ht="15.75" customHeight="1">
      <x:c r="F300" s="446"/>
      <x:c r="G300" s="446"/>
      <x:c r="H300" s="446"/>
      <x:c r="I300" s="446"/>
      <x:c r="J300" s="446"/>
      <x:c r="K300" s="446"/>
      <x:c r="L300" s="446"/>
      <x:c r="M300" s="446"/>
      <x:c r="N300" s="446"/>
      <x:c r="O300" s="446"/>
      <x:c r="P300" s="446"/>
      <x:c r="Q300" s="446"/>
      <x:c r="R300" s="446"/>
      <x:c r="S300" s="446"/>
      <x:c r="T300" s="446"/>
      <x:c r="U300" s="446"/>
      <x:c r="V300" s="446"/>
      <x:c r="W300" s="446"/>
      <x:c r="X300" s="446"/>
      <x:c r="Y300" s="446"/>
      <x:c r="AA300" s="446"/>
      <x:c r="AC300" s="446"/>
      <x:c r="AD300" s="446"/>
      <x:c r="AE300" s="446"/>
      <x:c r="AF300" s="446"/>
      <x:c r="AG300" s="446"/>
      <x:c r="AH300" s="447"/>
      <x:c r="AI300" s="447"/>
      <x:c r="AJ300" s="446"/>
      <x:c r="AK300" s="446"/>
      <x:c r="AL300" s="446"/>
      <x:c r="AM300" s="446"/>
      <x:c r="AN300" s="446"/>
      <x:c r="AO300" s="446"/>
      <x:c r="AP300" s="446"/>
      <x:c r="AQ300" s="446"/>
      <x:c r="AR300" s="446"/>
      <x:c r="AS300" s="446"/>
      <x:c r="AT300" s="446"/>
      <x:c r="AU300" s="446"/>
      <x:c r="AV300" s="446"/>
      <x:c r="AW300" s="446"/>
      <x:c r="AX300" s="446"/>
      <x:c r="AY300" s="446"/>
      <x:c r="AZ300" s="446"/>
      <x:c r="BA300" s="446"/>
      <x:c r="BB300" s="446"/>
      <x:c r="BC300" s="446"/>
      <x:c r="BD300" s="446"/>
      <x:c r="BE300" s="446"/>
      <x:c r="BF300" s="446"/>
      <x:c r="BG300" s="446"/>
      <x:c r="BH300" s="446"/>
      <x:c r="BI300" s="446"/>
      <x:c r="BJ300" s="446"/>
      <x:c r="BK300" s="446"/>
      <x:c r="BL300" s="446"/>
      <x:c r="BM300" s="446"/>
      <x:c r="BN300" s="446"/>
      <x:c r="BO300" s="446"/>
      <x:c r="BP300" s="446"/>
      <x:c r="BQ300" s="446"/>
      <x:c r="BR300" s="446"/>
      <x:c r="BS300" s="446"/>
      <x:c r="BT300" s="446"/>
      <x:c r="BU300" s="446"/>
      <x:c r="BV300" s="446"/>
      <x:c r="BW300" s="446"/>
      <x:c r="BX300" s="446"/>
      <x:c r="BY300" s="446"/>
      <x:c r="BZ300" s="446"/>
      <x:c r="CA300" s="446"/>
      <x:c r="CB300" s="446"/>
      <x:c r="CC300" s="446"/>
      <x:c r="CD300" s="446"/>
      <x:c r="CE300" s="446"/>
      <x:c r="CF300" s="446"/>
      <x:c r="CG300" s="446"/>
      <x:c r="CH300" s="446"/>
      <x:c r="CI300" s="446"/>
      <x:c r="CJ300" s="446"/>
      <x:c r="CK300" s="446"/>
      <x:c r="CL300" s="446"/>
      <x:c r="CM300" s="446"/>
      <x:c r="CN300" s="446"/>
      <x:c r="CO300" s="446"/>
      <x:c r="CP300" s="446"/>
      <x:c r="CQ300" s="446"/>
      <x:c r="CR300" s="446"/>
      <x:c r="CS300" s="446"/>
      <x:c r="CT300" s="446"/>
      <x:c r="CU300" s="446"/>
      <x:c r="CV300" s="446"/>
      <x:c r="CW300" s="446"/>
      <x:c r="CX300" s="446"/>
      <x:c r="CY300" s="446"/>
      <x:c r="CZ300" s="446"/>
      <x:c r="DA300" s="446"/>
      <x:c r="DB300" s="446"/>
      <x:c r="DC300" s="446"/>
      <x:c r="DD300" s="446"/>
      <x:c r="DE300" s="446"/>
      <x:c r="DF300" s="446"/>
      <x:c r="DG300" s="446"/>
      <x:c r="DH300" s="446"/>
      <x:c r="DI300" s="446"/>
      <x:c r="DJ300" s="446"/>
      <x:c r="DK300" s="446"/>
      <x:c r="DL300" s="446"/>
      <x:c r="DM300" s="446"/>
      <x:c r="DN300" s="446"/>
      <x:c r="DO300" s="446"/>
      <x:c r="DP300" s="446"/>
      <x:c r="DQ300" s="446"/>
      <x:c r="DR300" s="446"/>
      <x:c r="DS300" s="446"/>
      <x:c r="DT300" s="446"/>
      <x:c r="DU300" s="446"/>
      <x:c r="DV300" s="446"/>
      <x:c r="DW300" s="446"/>
      <x:c r="DX300" s="446"/>
      <x:c r="DY300" s="446"/>
      <x:c r="DZ300" s="446"/>
      <x:c r="EA300" s="446"/>
      <x:c r="EB300" s="446"/>
      <x:c r="EC300" s="446"/>
      <x:c r="ED300" s="446"/>
      <x:c r="EE300" s="446"/>
      <x:c r="EF300" s="446"/>
      <x:c r="EG300" s="446"/>
      <x:c r="EH300" s="446"/>
      <x:c r="EI300" s="446"/>
      <x:c r="EJ300" s="446"/>
      <x:c r="EK300" s="446"/>
      <x:c r="EL300" s="446"/>
      <x:c r="EM300" s="446"/>
      <x:c r="EN300" s="446"/>
      <x:c r="EO300" s="446"/>
      <x:c r="EP300" s="446"/>
      <x:c r="EQ300" s="446"/>
      <x:c r="ER300" s="446"/>
      <x:c r="ES300" s="446"/>
      <x:c r="ET300" s="446"/>
      <x:c r="EU300" s="446"/>
      <x:c r="EV300" s="446"/>
      <x:c r="EW300" s="446"/>
      <x:c r="EX300" s="446"/>
      <x:c r="EY300" s="446"/>
      <x:c r="EZ300" s="446"/>
      <x:c r="FA300" s="446"/>
      <x:c r="FB300" s="446"/>
      <x:c r="FC300" s="446"/>
      <x:c r="FD300" s="446"/>
      <x:c r="FE300" s="446"/>
      <x:c r="FF300" s="446"/>
    </x:row>
    <x:row r="302" spans="6:162" s="448" customFormat="1" ht="15.75" customHeight="1">
      <x:c r="F302" s="446"/>
      <x:c r="G302" s="446"/>
      <x:c r="H302" s="446"/>
      <x:c r="I302" s="446"/>
      <x:c r="J302" s="446"/>
      <x:c r="K302" s="446"/>
      <x:c r="L302" s="446"/>
      <x:c r="M302" s="446"/>
      <x:c r="N302" s="446"/>
      <x:c r="O302" s="446"/>
      <x:c r="P302" s="446"/>
      <x:c r="Q302" s="446"/>
      <x:c r="R302" s="446"/>
      <x:c r="S302" s="446"/>
      <x:c r="T302" s="446"/>
      <x:c r="U302" s="446"/>
      <x:c r="V302" s="446"/>
      <x:c r="W302" s="446"/>
      <x:c r="X302" s="446"/>
      <x:c r="Y302" s="446"/>
      <x:c r="AA302" s="446"/>
      <x:c r="AC302" s="446"/>
      <x:c r="AD302" s="446"/>
      <x:c r="AE302" s="446"/>
      <x:c r="AF302" s="446"/>
      <x:c r="AG302" s="446"/>
      <x:c r="AH302" s="447"/>
      <x:c r="AI302" s="447"/>
      <x:c r="AJ302" s="446"/>
      <x:c r="AK302" s="446"/>
      <x:c r="AL302" s="446"/>
      <x:c r="AM302" s="446"/>
      <x:c r="AN302" s="446"/>
      <x:c r="AO302" s="446"/>
      <x:c r="AP302" s="446"/>
      <x:c r="AQ302" s="446"/>
      <x:c r="AR302" s="446"/>
      <x:c r="AS302" s="446"/>
      <x:c r="AT302" s="446"/>
      <x:c r="AU302" s="446"/>
      <x:c r="AV302" s="446"/>
      <x:c r="AW302" s="446"/>
      <x:c r="AX302" s="446"/>
      <x:c r="AY302" s="446"/>
      <x:c r="AZ302" s="446"/>
      <x:c r="BA302" s="446"/>
      <x:c r="BB302" s="446"/>
      <x:c r="BC302" s="446"/>
      <x:c r="BD302" s="446"/>
      <x:c r="BE302" s="446"/>
      <x:c r="BF302" s="446"/>
      <x:c r="BG302" s="446"/>
      <x:c r="BH302" s="446"/>
      <x:c r="BI302" s="446"/>
      <x:c r="BJ302" s="446"/>
      <x:c r="BK302" s="446"/>
      <x:c r="BL302" s="446"/>
      <x:c r="BM302" s="446"/>
      <x:c r="BN302" s="446"/>
      <x:c r="BO302" s="446"/>
      <x:c r="BP302" s="446"/>
      <x:c r="BQ302" s="446"/>
      <x:c r="BR302" s="446"/>
      <x:c r="BS302" s="446"/>
      <x:c r="BT302" s="446"/>
      <x:c r="BU302" s="446"/>
      <x:c r="BV302" s="446"/>
      <x:c r="BW302" s="446"/>
      <x:c r="BX302" s="446"/>
      <x:c r="BY302" s="446"/>
      <x:c r="BZ302" s="446"/>
      <x:c r="CA302" s="446"/>
      <x:c r="CB302" s="446"/>
      <x:c r="CC302" s="446"/>
      <x:c r="CD302" s="446"/>
      <x:c r="CE302" s="446"/>
      <x:c r="CF302" s="446"/>
      <x:c r="CG302" s="446"/>
      <x:c r="CH302" s="446"/>
      <x:c r="CI302" s="446"/>
      <x:c r="CJ302" s="446"/>
      <x:c r="CK302" s="446"/>
      <x:c r="CL302" s="446"/>
      <x:c r="CM302" s="446"/>
      <x:c r="CN302" s="446"/>
      <x:c r="CO302" s="446"/>
      <x:c r="CP302" s="446"/>
      <x:c r="CQ302" s="446"/>
      <x:c r="CR302" s="446"/>
      <x:c r="CS302" s="446"/>
      <x:c r="CT302" s="446"/>
      <x:c r="CU302" s="446"/>
      <x:c r="CV302" s="446"/>
      <x:c r="CW302" s="446"/>
      <x:c r="CX302" s="446"/>
      <x:c r="CY302" s="446"/>
      <x:c r="CZ302" s="446"/>
      <x:c r="DA302" s="446"/>
      <x:c r="DB302" s="446"/>
      <x:c r="DC302" s="446"/>
      <x:c r="DD302" s="446"/>
      <x:c r="DE302" s="446"/>
      <x:c r="DF302" s="446"/>
      <x:c r="DG302" s="446"/>
      <x:c r="DH302" s="446"/>
      <x:c r="DI302" s="446"/>
      <x:c r="DJ302" s="446"/>
      <x:c r="DK302" s="446"/>
      <x:c r="DL302" s="446"/>
      <x:c r="DM302" s="446"/>
      <x:c r="DN302" s="446"/>
      <x:c r="DO302" s="446"/>
      <x:c r="DP302" s="446"/>
      <x:c r="DQ302" s="446"/>
      <x:c r="DR302" s="446"/>
      <x:c r="DS302" s="446"/>
      <x:c r="DT302" s="446"/>
      <x:c r="DU302" s="446"/>
      <x:c r="DV302" s="446"/>
      <x:c r="DW302" s="446"/>
      <x:c r="DX302" s="446"/>
      <x:c r="DY302" s="446"/>
      <x:c r="DZ302" s="446"/>
      <x:c r="EA302" s="446"/>
      <x:c r="EB302" s="446"/>
      <x:c r="EC302" s="446"/>
      <x:c r="ED302" s="446"/>
      <x:c r="EE302" s="446"/>
      <x:c r="EF302" s="446"/>
      <x:c r="EG302" s="446"/>
      <x:c r="EH302" s="446"/>
      <x:c r="EI302" s="446"/>
      <x:c r="EJ302" s="446"/>
      <x:c r="EK302" s="446"/>
      <x:c r="EL302" s="446"/>
      <x:c r="EM302" s="446"/>
      <x:c r="EN302" s="446"/>
      <x:c r="EO302" s="446"/>
      <x:c r="EP302" s="446"/>
      <x:c r="EQ302" s="446"/>
      <x:c r="ER302" s="446"/>
      <x:c r="ES302" s="446"/>
      <x:c r="ET302" s="446"/>
      <x:c r="EU302" s="446"/>
      <x:c r="EV302" s="446"/>
      <x:c r="EW302" s="446"/>
      <x:c r="EX302" s="446"/>
      <x:c r="EY302" s="446"/>
      <x:c r="EZ302" s="446"/>
      <x:c r="FA302" s="446"/>
      <x:c r="FB302" s="446"/>
      <x:c r="FC302" s="446"/>
      <x:c r="FD302" s="446"/>
      <x:c r="FE302" s="446"/>
      <x:c r="FF302" s="446"/>
    </x:row>
    <x:row r="304" spans="6:162" s="448" customFormat="1" ht="15.75" customHeight="1">
      <x:c r="F304" s="446"/>
      <x:c r="G304" s="446"/>
      <x:c r="H304" s="446"/>
      <x:c r="I304" s="446"/>
      <x:c r="J304" s="446"/>
      <x:c r="K304" s="446"/>
      <x:c r="L304" s="446"/>
      <x:c r="M304" s="446"/>
      <x:c r="N304" s="446"/>
      <x:c r="O304" s="446"/>
      <x:c r="P304" s="446"/>
      <x:c r="Q304" s="446"/>
      <x:c r="R304" s="446"/>
      <x:c r="S304" s="446"/>
      <x:c r="T304" s="446"/>
      <x:c r="U304" s="446"/>
      <x:c r="V304" s="446"/>
      <x:c r="W304" s="446"/>
      <x:c r="X304" s="446"/>
      <x:c r="Y304" s="446"/>
      <x:c r="AA304" s="446"/>
      <x:c r="AC304" s="446"/>
      <x:c r="AD304" s="446"/>
      <x:c r="AE304" s="446"/>
      <x:c r="AF304" s="446"/>
      <x:c r="AG304" s="446"/>
      <x:c r="AH304" s="447"/>
      <x:c r="AI304" s="447"/>
      <x:c r="AJ304" s="446"/>
      <x:c r="AK304" s="446"/>
      <x:c r="AL304" s="446"/>
      <x:c r="AM304" s="446"/>
      <x:c r="AN304" s="446"/>
      <x:c r="AO304" s="446"/>
      <x:c r="AP304" s="446"/>
      <x:c r="AQ304" s="446"/>
      <x:c r="AR304" s="446"/>
      <x:c r="AS304" s="446"/>
      <x:c r="AT304" s="446"/>
      <x:c r="AU304" s="446"/>
      <x:c r="AV304" s="446"/>
      <x:c r="AW304" s="446"/>
      <x:c r="AX304" s="446"/>
      <x:c r="AY304" s="446"/>
      <x:c r="AZ304" s="446"/>
      <x:c r="BA304" s="446"/>
      <x:c r="BB304" s="446"/>
      <x:c r="BC304" s="446"/>
      <x:c r="BD304" s="446"/>
      <x:c r="BE304" s="446"/>
      <x:c r="BF304" s="446"/>
      <x:c r="BG304" s="446"/>
      <x:c r="BH304" s="446"/>
      <x:c r="BI304" s="446"/>
      <x:c r="BJ304" s="446"/>
      <x:c r="BK304" s="446"/>
      <x:c r="BL304" s="446"/>
      <x:c r="BM304" s="446"/>
      <x:c r="BN304" s="446"/>
      <x:c r="BO304" s="446"/>
      <x:c r="BP304" s="446"/>
      <x:c r="BQ304" s="446"/>
      <x:c r="BR304" s="446"/>
      <x:c r="BS304" s="446"/>
      <x:c r="BT304" s="446"/>
      <x:c r="BU304" s="446"/>
      <x:c r="BV304" s="446"/>
      <x:c r="BW304" s="446"/>
      <x:c r="BX304" s="446"/>
      <x:c r="BY304" s="446"/>
      <x:c r="BZ304" s="446"/>
      <x:c r="CA304" s="446"/>
      <x:c r="CB304" s="446"/>
      <x:c r="CC304" s="446"/>
      <x:c r="CD304" s="446"/>
      <x:c r="CE304" s="446"/>
      <x:c r="CF304" s="446"/>
      <x:c r="CG304" s="446"/>
      <x:c r="CH304" s="446"/>
      <x:c r="CI304" s="446"/>
      <x:c r="CJ304" s="446"/>
      <x:c r="CK304" s="446"/>
      <x:c r="CL304" s="446"/>
      <x:c r="CM304" s="446"/>
      <x:c r="CN304" s="446"/>
      <x:c r="CO304" s="446"/>
      <x:c r="CP304" s="446"/>
      <x:c r="CQ304" s="446"/>
      <x:c r="CR304" s="446"/>
      <x:c r="CS304" s="446"/>
      <x:c r="CT304" s="446"/>
      <x:c r="CU304" s="446"/>
      <x:c r="CV304" s="446"/>
      <x:c r="CW304" s="446"/>
      <x:c r="CX304" s="446"/>
      <x:c r="CY304" s="446"/>
      <x:c r="CZ304" s="446"/>
      <x:c r="DA304" s="446"/>
      <x:c r="DB304" s="446"/>
      <x:c r="DC304" s="446"/>
      <x:c r="DD304" s="446"/>
      <x:c r="DE304" s="446"/>
      <x:c r="DF304" s="446"/>
      <x:c r="DG304" s="446"/>
      <x:c r="DH304" s="446"/>
      <x:c r="DI304" s="446"/>
      <x:c r="DJ304" s="446"/>
      <x:c r="DK304" s="446"/>
      <x:c r="DL304" s="446"/>
      <x:c r="DM304" s="446"/>
      <x:c r="DN304" s="446"/>
      <x:c r="DO304" s="446"/>
      <x:c r="DP304" s="446"/>
      <x:c r="DQ304" s="446"/>
      <x:c r="DR304" s="446"/>
      <x:c r="DS304" s="446"/>
      <x:c r="DT304" s="446"/>
      <x:c r="DU304" s="446"/>
      <x:c r="DV304" s="446"/>
      <x:c r="DW304" s="446"/>
      <x:c r="DX304" s="446"/>
      <x:c r="DY304" s="446"/>
      <x:c r="DZ304" s="446"/>
      <x:c r="EA304" s="446"/>
      <x:c r="EB304" s="446"/>
      <x:c r="EC304" s="446"/>
      <x:c r="ED304" s="446"/>
      <x:c r="EE304" s="446"/>
      <x:c r="EF304" s="446"/>
      <x:c r="EG304" s="446"/>
      <x:c r="EH304" s="446"/>
      <x:c r="EI304" s="446"/>
      <x:c r="EJ304" s="446"/>
      <x:c r="EK304" s="446"/>
      <x:c r="EL304" s="446"/>
      <x:c r="EM304" s="446"/>
      <x:c r="EN304" s="446"/>
      <x:c r="EO304" s="446"/>
      <x:c r="EP304" s="446"/>
      <x:c r="EQ304" s="446"/>
      <x:c r="ER304" s="446"/>
      <x:c r="ES304" s="446"/>
      <x:c r="ET304" s="446"/>
      <x:c r="EU304" s="446"/>
      <x:c r="EV304" s="446"/>
      <x:c r="EW304" s="446"/>
      <x:c r="EX304" s="446"/>
      <x:c r="EY304" s="446"/>
      <x:c r="EZ304" s="446"/>
      <x:c r="FA304" s="446"/>
      <x:c r="FB304" s="446"/>
      <x:c r="FC304" s="446"/>
      <x:c r="FD304" s="446"/>
      <x:c r="FE304" s="446"/>
      <x:c r="FF304" s="446"/>
    </x:row>
    <x:row r="306" spans="6:162" s="448" customFormat="1" ht="15.75" customHeight="1">
      <x:c r="F306" s="446"/>
      <x:c r="G306" s="446"/>
      <x:c r="H306" s="446"/>
      <x:c r="I306" s="446"/>
      <x:c r="J306" s="446"/>
      <x:c r="K306" s="446"/>
      <x:c r="L306" s="446"/>
      <x:c r="M306" s="446"/>
      <x:c r="N306" s="446"/>
      <x:c r="O306" s="446"/>
      <x:c r="P306" s="446"/>
      <x:c r="Q306" s="446"/>
      <x:c r="R306" s="446"/>
      <x:c r="S306" s="446"/>
      <x:c r="T306" s="446"/>
      <x:c r="U306" s="446"/>
      <x:c r="V306" s="446"/>
      <x:c r="W306" s="446"/>
      <x:c r="X306" s="446"/>
      <x:c r="Y306" s="446"/>
      <x:c r="AA306" s="446"/>
      <x:c r="AC306" s="446"/>
      <x:c r="AD306" s="446"/>
      <x:c r="AE306" s="446"/>
      <x:c r="AF306" s="446"/>
      <x:c r="AG306" s="446"/>
      <x:c r="AH306" s="447"/>
      <x:c r="AI306" s="447"/>
      <x:c r="AJ306" s="446"/>
      <x:c r="AK306" s="446"/>
      <x:c r="AL306" s="446"/>
      <x:c r="AM306" s="446"/>
      <x:c r="AN306" s="446"/>
      <x:c r="AO306" s="446"/>
      <x:c r="AP306" s="446"/>
      <x:c r="AQ306" s="446"/>
      <x:c r="AR306" s="446"/>
      <x:c r="AS306" s="446"/>
      <x:c r="AT306" s="446"/>
      <x:c r="AU306" s="446"/>
      <x:c r="AV306" s="446"/>
      <x:c r="AW306" s="446"/>
      <x:c r="AX306" s="446"/>
      <x:c r="AY306" s="446"/>
      <x:c r="AZ306" s="446"/>
      <x:c r="BA306" s="446"/>
      <x:c r="BB306" s="446"/>
      <x:c r="BC306" s="446"/>
      <x:c r="BD306" s="446"/>
      <x:c r="BE306" s="446"/>
      <x:c r="BF306" s="446"/>
      <x:c r="BG306" s="446"/>
      <x:c r="BH306" s="446"/>
      <x:c r="BI306" s="446"/>
      <x:c r="BJ306" s="446"/>
      <x:c r="BK306" s="446"/>
      <x:c r="BL306" s="446"/>
      <x:c r="BM306" s="446"/>
      <x:c r="BN306" s="446"/>
      <x:c r="BO306" s="446"/>
      <x:c r="BP306" s="446"/>
      <x:c r="BQ306" s="446"/>
      <x:c r="BR306" s="446"/>
      <x:c r="BS306" s="446"/>
      <x:c r="BT306" s="446"/>
      <x:c r="BU306" s="446"/>
      <x:c r="BV306" s="446"/>
      <x:c r="BW306" s="446"/>
      <x:c r="BX306" s="446"/>
      <x:c r="BY306" s="446"/>
      <x:c r="BZ306" s="446"/>
      <x:c r="CA306" s="446"/>
      <x:c r="CB306" s="446"/>
      <x:c r="CC306" s="446"/>
      <x:c r="CD306" s="446"/>
      <x:c r="CE306" s="446"/>
      <x:c r="CF306" s="446"/>
      <x:c r="CG306" s="446"/>
      <x:c r="CH306" s="446"/>
      <x:c r="CI306" s="446"/>
      <x:c r="CJ306" s="446"/>
      <x:c r="CK306" s="446"/>
      <x:c r="CL306" s="446"/>
      <x:c r="CM306" s="446"/>
      <x:c r="CN306" s="446"/>
      <x:c r="CO306" s="446"/>
      <x:c r="CP306" s="446"/>
      <x:c r="CQ306" s="446"/>
      <x:c r="CR306" s="446"/>
      <x:c r="CS306" s="446"/>
      <x:c r="CT306" s="446"/>
      <x:c r="CU306" s="446"/>
      <x:c r="CV306" s="446"/>
      <x:c r="CW306" s="446"/>
      <x:c r="CX306" s="446"/>
      <x:c r="CY306" s="446"/>
      <x:c r="CZ306" s="446"/>
      <x:c r="DA306" s="446"/>
      <x:c r="DB306" s="446"/>
      <x:c r="DC306" s="446"/>
      <x:c r="DD306" s="446"/>
      <x:c r="DE306" s="446"/>
      <x:c r="DF306" s="446"/>
      <x:c r="DG306" s="446"/>
      <x:c r="DH306" s="446"/>
      <x:c r="DI306" s="446"/>
      <x:c r="DJ306" s="446"/>
      <x:c r="DK306" s="446"/>
      <x:c r="DL306" s="446"/>
      <x:c r="DM306" s="446"/>
      <x:c r="DN306" s="446"/>
      <x:c r="DO306" s="446"/>
      <x:c r="DP306" s="446"/>
      <x:c r="DQ306" s="446"/>
      <x:c r="DR306" s="446"/>
      <x:c r="DS306" s="446"/>
      <x:c r="DT306" s="446"/>
      <x:c r="DU306" s="446"/>
      <x:c r="DV306" s="446"/>
      <x:c r="DW306" s="446"/>
      <x:c r="DX306" s="446"/>
      <x:c r="DY306" s="446"/>
      <x:c r="DZ306" s="446"/>
      <x:c r="EA306" s="446"/>
      <x:c r="EB306" s="446"/>
      <x:c r="EC306" s="446"/>
      <x:c r="ED306" s="446"/>
      <x:c r="EE306" s="446"/>
      <x:c r="EF306" s="446"/>
      <x:c r="EG306" s="446"/>
      <x:c r="EH306" s="446"/>
      <x:c r="EI306" s="446"/>
      <x:c r="EJ306" s="446"/>
      <x:c r="EK306" s="446"/>
      <x:c r="EL306" s="446"/>
      <x:c r="EM306" s="446"/>
      <x:c r="EN306" s="446"/>
      <x:c r="EO306" s="446"/>
      <x:c r="EP306" s="446"/>
      <x:c r="EQ306" s="446"/>
      <x:c r="ER306" s="446"/>
      <x:c r="ES306" s="446"/>
      <x:c r="ET306" s="446"/>
      <x:c r="EU306" s="446"/>
      <x:c r="EV306" s="446"/>
      <x:c r="EW306" s="446"/>
      <x:c r="EX306" s="446"/>
      <x:c r="EY306" s="446"/>
      <x:c r="EZ306" s="446"/>
      <x:c r="FA306" s="446"/>
      <x:c r="FB306" s="446"/>
      <x:c r="FC306" s="446"/>
      <x:c r="FD306" s="446"/>
      <x:c r="FE306" s="446"/>
      <x:c r="FF306" s="446"/>
    </x:row>
    <x:row r="308" spans="6:162" s="448" customFormat="1" ht="15.75" customHeight="1">
      <x:c r="F308" s="446"/>
      <x:c r="G308" s="446"/>
      <x:c r="H308" s="446"/>
      <x:c r="I308" s="446"/>
      <x:c r="J308" s="446"/>
      <x:c r="K308" s="446"/>
      <x:c r="L308" s="446"/>
      <x:c r="M308" s="446"/>
      <x:c r="N308" s="446"/>
      <x:c r="O308" s="446"/>
      <x:c r="P308" s="446"/>
      <x:c r="Q308" s="446"/>
      <x:c r="R308" s="446"/>
      <x:c r="S308" s="446"/>
      <x:c r="T308" s="446"/>
      <x:c r="U308" s="446"/>
      <x:c r="V308" s="446"/>
      <x:c r="W308" s="446"/>
      <x:c r="X308" s="446"/>
      <x:c r="Y308" s="446"/>
      <x:c r="AA308" s="446"/>
      <x:c r="AC308" s="446"/>
      <x:c r="AD308" s="446"/>
      <x:c r="AE308" s="446"/>
      <x:c r="AF308" s="446"/>
      <x:c r="AG308" s="446"/>
      <x:c r="AH308" s="447"/>
      <x:c r="AI308" s="447"/>
      <x:c r="AJ308" s="446"/>
      <x:c r="AK308" s="446"/>
      <x:c r="AL308" s="446"/>
      <x:c r="AM308" s="446"/>
      <x:c r="AN308" s="446"/>
      <x:c r="AO308" s="446"/>
      <x:c r="AP308" s="446"/>
      <x:c r="AQ308" s="446"/>
      <x:c r="AR308" s="446"/>
      <x:c r="AS308" s="446"/>
      <x:c r="AT308" s="446"/>
      <x:c r="AU308" s="446"/>
      <x:c r="AV308" s="446"/>
      <x:c r="AW308" s="446"/>
      <x:c r="AX308" s="446"/>
      <x:c r="AY308" s="446"/>
      <x:c r="AZ308" s="446"/>
      <x:c r="BA308" s="446"/>
      <x:c r="BB308" s="446"/>
      <x:c r="BC308" s="446"/>
      <x:c r="BD308" s="446"/>
      <x:c r="BE308" s="446"/>
      <x:c r="BF308" s="446"/>
      <x:c r="BG308" s="446"/>
      <x:c r="BH308" s="446"/>
      <x:c r="BI308" s="446"/>
      <x:c r="BJ308" s="446"/>
      <x:c r="BK308" s="446"/>
      <x:c r="BL308" s="446"/>
      <x:c r="BM308" s="446"/>
      <x:c r="BN308" s="446"/>
      <x:c r="BO308" s="446"/>
      <x:c r="BP308" s="446"/>
      <x:c r="BQ308" s="446"/>
      <x:c r="BR308" s="446"/>
      <x:c r="BS308" s="446"/>
      <x:c r="BT308" s="446"/>
      <x:c r="BU308" s="446"/>
      <x:c r="BV308" s="446"/>
      <x:c r="BW308" s="446"/>
      <x:c r="BX308" s="446"/>
      <x:c r="BY308" s="446"/>
      <x:c r="BZ308" s="446"/>
      <x:c r="CA308" s="446"/>
      <x:c r="CB308" s="446"/>
      <x:c r="CC308" s="446"/>
      <x:c r="CD308" s="446"/>
      <x:c r="CE308" s="446"/>
      <x:c r="CF308" s="446"/>
      <x:c r="CG308" s="446"/>
      <x:c r="CH308" s="446"/>
      <x:c r="CI308" s="446"/>
      <x:c r="CJ308" s="446"/>
      <x:c r="CK308" s="446"/>
      <x:c r="CL308" s="446"/>
      <x:c r="CM308" s="446"/>
      <x:c r="CN308" s="446"/>
      <x:c r="CO308" s="446"/>
      <x:c r="CP308" s="446"/>
      <x:c r="CQ308" s="446"/>
      <x:c r="CR308" s="446"/>
      <x:c r="CS308" s="446"/>
      <x:c r="CT308" s="446"/>
      <x:c r="CU308" s="446"/>
      <x:c r="CV308" s="446"/>
      <x:c r="CW308" s="446"/>
      <x:c r="CX308" s="446"/>
      <x:c r="CY308" s="446"/>
      <x:c r="CZ308" s="446"/>
      <x:c r="DA308" s="446"/>
      <x:c r="DB308" s="446"/>
      <x:c r="DC308" s="446"/>
      <x:c r="DD308" s="446"/>
      <x:c r="DE308" s="446"/>
      <x:c r="DF308" s="446"/>
      <x:c r="DG308" s="446"/>
      <x:c r="DH308" s="446"/>
      <x:c r="DI308" s="446"/>
      <x:c r="DJ308" s="446"/>
      <x:c r="DK308" s="446"/>
      <x:c r="DL308" s="446"/>
      <x:c r="DM308" s="446"/>
      <x:c r="DN308" s="446"/>
      <x:c r="DO308" s="446"/>
      <x:c r="DP308" s="446"/>
      <x:c r="DQ308" s="446"/>
      <x:c r="DR308" s="446"/>
      <x:c r="DS308" s="446"/>
      <x:c r="DT308" s="446"/>
      <x:c r="DU308" s="446"/>
      <x:c r="DV308" s="446"/>
      <x:c r="DW308" s="446"/>
      <x:c r="DX308" s="446"/>
      <x:c r="DY308" s="446"/>
      <x:c r="DZ308" s="446"/>
      <x:c r="EA308" s="446"/>
      <x:c r="EB308" s="446"/>
      <x:c r="EC308" s="446"/>
      <x:c r="ED308" s="446"/>
      <x:c r="EE308" s="446"/>
      <x:c r="EF308" s="446"/>
      <x:c r="EG308" s="446"/>
      <x:c r="EH308" s="446"/>
      <x:c r="EI308" s="446"/>
      <x:c r="EJ308" s="446"/>
      <x:c r="EK308" s="446"/>
      <x:c r="EL308" s="446"/>
      <x:c r="EM308" s="446"/>
      <x:c r="EN308" s="446"/>
      <x:c r="EO308" s="446"/>
      <x:c r="EP308" s="446"/>
      <x:c r="EQ308" s="446"/>
      <x:c r="ER308" s="446"/>
      <x:c r="ES308" s="446"/>
      <x:c r="ET308" s="446"/>
      <x:c r="EU308" s="446"/>
      <x:c r="EV308" s="446"/>
      <x:c r="EW308" s="446"/>
      <x:c r="EX308" s="446"/>
      <x:c r="EY308" s="446"/>
      <x:c r="EZ308" s="446"/>
      <x:c r="FA308" s="446"/>
      <x:c r="FB308" s="446"/>
      <x:c r="FC308" s="446"/>
      <x:c r="FD308" s="446"/>
      <x:c r="FE308" s="446"/>
      <x:c r="FF308" s="446"/>
    </x:row>
    <x:row r="310" spans="6:162" s="448" customFormat="1" ht="15.75" customHeight="1">
      <x:c r="F310" s="446"/>
      <x:c r="G310" s="446"/>
      <x:c r="H310" s="446"/>
      <x:c r="I310" s="446"/>
      <x:c r="J310" s="446"/>
      <x:c r="K310" s="446"/>
      <x:c r="L310" s="446"/>
      <x:c r="M310" s="446"/>
      <x:c r="N310" s="446"/>
      <x:c r="O310" s="446"/>
      <x:c r="P310" s="446"/>
      <x:c r="Q310" s="446"/>
      <x:c r="R310" s="446"/>
      <x:c r="S310" s="446"/>
      <x:c r="T310" s="446"/>
      <x:c r="U310" s="446"/>
      <x:c r="V310" s="446"/>
      <x:c r="W310" s="446"/>
      <x:c r="X310" s="446"/>
      <x:c r="Y310" s="446"/>
      <x:c r="AA310" s="446"/>
      <x:c r="AC310" s="446"/>
      <x:c r="AD310" s="446"/>
      <x:c r="AE310" s="446"/>
      <x:c r="AF310" s="446"/>
      <x:c r="AG310" s="446"/>
      <x:c r="AH310" s="447"/>
      <x:c r="AI310" s="447"/>
      <x:c r="AJ310" s="446"/>
      <x:c r="AK310" s="446"/>
      <x:c r="AL310" s="446"/>
      <x:c r="AM310" s="446"/>
      <x:c r="AN310" s="446"/>
      <x:c r="AO310" s="446"/>
      <x:c r="AP310" s="446"/>
      <x:c r="AQ310" s="446"/>
      <x:c r="AR310" s="446"/>
      <x:c r="AS310" s="446"/>
      <x:c r="AT310" s="446"/>
      <x:c r="AU310" s="446"/>
      <x:c r="AV310" s="446"/>
      <x:c r="AW310" s="446"/>
      <x:c r="AX310" s="446"/>
      <x:c r="AY310" s="446"/>
      <x:c r="AZ310" s="446"/>
      <x:c r="BA310" s="446"/>
      <x:c r="BB310" s="446"/>
      <x:c r="BC310" s="446"/>
      <x:c r="BD310" s="446"/>
      <x:c r="BE310" s="446"/>
      <x:c r="BF310" s="446"/>
      <x:c r="BG310" s="446"/>
      <x:c r="BH310" s="446"/>
      <x:c r="BI310" s="446"/>
      <x:c r="BJ310" s="446"/>
      <x:c r="BK310" s="446"/>
      <x:c r="BL310" s="446"/>
      <x:c r="BM310" s="446"/>
      <x:c r="BN310" s="446"/>
      <x:c r="BO310" s="446"/>
      <x:c r="BP310" s="446"/>
      <x:c r="BQ310" s="446"/>
      <x:c r="BR310" s="446"/>
      <x:c r="BS310" s="446"/>
      <x:c r="BT310" s="446"/>
      <x:c r="BU310" s="446"/>
      <x:c r="BV310" s="446"/>
      <x:c r="BW310" s="446"/>
      <x:c r="BX310" s="446"/>
      <x:c r="BY310" s="446"/>
      <x:c r="BZ310" s="446"/>
      <x:c r="CA310" s="446"/>
      <x:c r="CB310" s="446"/>
      <x:c r="CC310" s="446"/>
      <x:c r="CD310" s="446"/>
      <x:c r="CE310" s="446"/>
      <x:c r="CF310" s="446"/>
      <x:c r="CG310" s="446"/>
      <x:c r="CH310" s="446"/>
      <x:c r="CI310" s="446"/>
      <x:c r="CJ310" s="446"/>
      <x:c r="CK310" s="446"/>
      <x:c r="CL310" s="446"/>
      <x:c r="CM310" s="446"/>
      <x:c r="CN310" s="446"/>
      <x:c r="CO310" s="446"/>
      <x:c r="CP310" s="446"/>
      <x:c r="CQ310" s="446"/>
      <x:c r="CR310" s="446"/>
      <x:c r="CS310" s="446"/>
      <x:c r="CT310" s="446"/>
      <x:c r="CU310" s="446"/>
      <x:c r="CV310" s="446"/>
      <x:c r="CW310" s="446"/>
      <x:c r="CX310" s="446"/>
      <x:c r="CY310" s="446"/>
      <x:c r="CZ310" s="446"/>
      <x:c r="DA310" s="446"/>
      <x:c r="DB310" s="446"/>
      <x:c r="DC310" s="446"/>
      <x:c r="DD310" s="446"/>
      <x:c r="DE310" s="446"/>
      <x:c r="DF310" s="446"/>
      <x:c r="DG310" s="446"/>
      <x:c r="DH310" s="446"/>
      <x:c r="DI310" s="446"/>
      <x:c r="DJ310" s="446"/>
      <x:c r="DK310" s="446"/>
      <x:c r="DL310" s="446"/>
      <x:c r="DM310" s="446"/>
      <x:c r="DN310" s="446"/>
      <x:c r="DO310" s="446"/>
      <x:c r="DP310" s="446"/>
      <x:c r="DQ310" s="446"/>
      <x:c r="DR310" s="446"/>
      <x:c r="DS310" s="446"/>
      <x:c r="DT310" s="446"/>
      <x:c r="DU310" s="446"/>
      <x:c r="DV310" s="446"/>
      <x:c r="DW310" s="446"/>
      <x:c r="DX310" s="446"/>
      <x:c r="DY310" s="446"/>
      <x:c r="DZ310" s="446"/>
      <x:c r="EA310" s="446"/>
      <x:c r="EB310" s="446"/>
      <x:c r="EC310" s="446"/>
      <x:c r="ED310" s="446"/>
      <x:c r="EE310" s="446"/>
      <x:c r="EF310" s="446"/>
      <x:c r="EG310" s="446"/>
      <x:c r="EH310" s="446"/>
      <x:c r="EI310" s="446"/>
      <x:c r="EJ310" s="446"/>
      <x:c r="EK310" s="446"/>
      <x:c r="EL310" s="446"/>
      <x:c r="EM310" s="446"/>
      <x:c r="EN310" s="446"/>
      <x:c r="EO310" s="446"/>
      <x:c r="EP310" s="446"/>
      <x:c r="EQ310" s="446"/>
      <x:c r="ER310" s="446"/>
      <x:c r="ES310" s="446"/>
      <x:c r="ET310" s="446"/>
      <x:c r="EU310" s="446"/>
      <x:c r="EV310" s="446"/>
      <x:c r="EW310" s="446"/>
      <x:c r="EX310" s="446"/>
      <x:c r="EY310" s="446"/>
      <x:c r="EZ310" s="446"/>
      <x:c r="FA310" s="446"/>
      <x:c r="FB310" s="446"/>
      <x:c r="FC310" s="446"/>
      <x:c r="FD310" s="446"/>
      <x:c r="FE310" s="446"/>
      <x:c r="FF310" s="446"/>
    </x:row>
    <x:row r="312" spans="6:162" s="448" customFormat="1" ht="15.75" customHeight="1">
      <x:c r="F312" s="446"/>
      <x:c r="G312" s="446"/>
      <x:c r="H312" s="446"/>
      <x:c r="I312" s="446"/>
      <x:c r="J312" s="446"/>
      <x:c r="K312" s="446"/>
      <x:c r="L312" s="446"/>
      <x:c r="M312" s="446"/>
      <x:c r="N312" s="446"/>
      <x:c r="O312" s="446"/>
      <x:c r="P312" s="446"/>
      <x:c r="Q312" s="446"/>
      <x:c r="R312" s="446"/>
      <x:c r="S312" s="446"/>
      <x:c r="T312" s="446"/>
      <x:c r="U312" s="446"/>
      <x:c r="V312" s="446"/>
      <x:c r="W312" s="446"/>
      <x:c r="X312" s="446"/>
      <x:c r="Y312" s="446"/>
      <x:c r="AA312" s="446"/>
      <x:c r="AC312" s="446"/>
      <x:c r="AD312" s="446"/>
      <x:c r="AE312" s="446"/>
      <x:c r="AF312" s="446"/>
      <x:c r="AG312" s="446"/>
      <x:c r="AH312" s="447"/>
      <x:c r="AI312" s="447"/>
      <x:c r="AJ312" s="446"/>
      <x:c r="AK312" s="446"/>
      <x:c r="AL312" s="446"/>
      <x:c r="AM312" s="446"/>
      <x:c r="AN312" s="446"/>
      <x:c r="AO312" s="446"/>
      <x:c r="AP312" s="446"/>
      <x:c r="AQ312" s="446"/>
      <x:c r="AR312" s="446"/>
      <x:c r="AS312" s="446"/>
      <x:c r="AT312" s="446"/>
      <x:c r="AU312" s="446"/>
      <x:c r="AV312" s="446"/>
      <x:c r="AW312" s="446"/>
      <x:c r="AX312" s="446"/>
      <x:c r="AY312" s="446"/>
      <x:c r="AZ312" s="446"/>
      <x:c r="BA312" s="446"/>
      <x:c r="BB312" s="446"/>
      <x:c r="BC312" s="446"/>
      <x:c r="BD312" s="446"/>
      <x:c r="BE312" s="446"/>
      <x:c r="BF312" s="446"/>
      <x:c r="BG312" s="446"/>
      <x:c r="BH312" s="446"/>
      <x:c r="BI312" s="446"/>
      <x:c r="BJ312" s="446"/>
      <x:c r="BK312" s="446"/>
      <x:c r="BL312" s="446"/>
      <x:c r="BM312" s="446"/>
      <x:c r="BN312" s="446"/>
      <x:c r="BO312" s="446"/>
      <x:c r="BP312" s="446"/>
      <x:c r="BQ312" s="446"/>
      <x:c r="BR312" s="446"/>
      <x:c r="BS312" s="446"/>
      <x:c r="BT312" s="446"/>
      <x:c r="BU312" s="446"/>
      <x:c r="BV312" s="446"/>
      <x:c r="BW312" s="446"/>
      <x:c r="BX312" s="446"/>
      <x:c r="BY312" s="446"/>
      <x:c r="BZ312" s="446"/>
      <x:c r="CA312" s="446"/>
      <x:c r="CB312" s="446"/>
      <x:c r="CC312" s="446"/>
      <x:c r="CD312" s="446"/>
      <x:c r="CE312" s="446"/>
      <x:c r="CF312" s="446"/>
      <x:c r="CG312" s="446"/>
      <x:c r="CH312" s="446"/>
      <x:c r="CI312" s="446"/>
      <x:c r="CJ312" s="446"/>
      <x:c r="CK312" s="446"/>
      <x:c r="CL312" s="446"/>
      <x:c r="CM312" s="446"/>
      <x:c r="CN312" s="446"/>
      <x:c r="CO312" s="446"/>
      <x:c r="CP312" s="446"/>
      <x:c r="CQ312" s="446"/>
      <x:c r="CR312" s="446"/>
      <x:c r="CS312" s="446"/>
      <x:c r="CT312" s="446"/>
      <x:c r="CU312" s="446"/>
      <x:c r="CV312" s="446"/>
      <x:c r="CW312" s="446"/>
      <x:c r="CX312" s="446"/>
      <x:c r="CY312" s="446"/>
      <x:c r="CZ312" s="446"/>
      <x:c r="DA312" s="446"/>
      <x:c r="DB312" s="446"/>
      <x:c r="DC312" s="446"/>
      <x:c r="DD312" s="446"/>
      <x:c r="DE312" s="446"/>
      <x:c r="DF312" s="446"/>
      <x:c r="DG312" s="446"/>
      <x:c r="DH312" s="446"/>
      <x:c r="DI312" s="446"/>
      <x:c r="DJ312" s="446"/>
      <x:c r="DK312" s="446"/>
      <x:c r="DL312" s="446"/>
      <x:c r="DM312" s="446"/>
      <x:c r="DN312" s="446"/>
      <x:c r="DO312" s="446"/>
      <x:c r="DP312" s="446"/>
      <x:c r="DQ312" s="446"/>
      <x:c r="DR312" s="446"/>
      <x:c r="DS312" s="446"/>
      <x:c r="DT312" s="446"/>
      <x:c r="DU312" s="446"/>
      <x:c r="DV312" s="446"/>
      <x:c r="DW312" s="446"/>
      <x:c r="DX312" s="446"/>
      <x:c r="DY312" s="446"/>
      <x:c r="DZ312" s="446"/>
      <x:c r="EA312" s="446"/>
      <x:c r="EB312" s="446"/>
      <x:c r="EC312" s="446"/>
      <x:c r="ED312" s="446"/>
      <x:c r="EE312" s="446"/>
      <x:c r="EF312" s="446"/>
      <x:c r="EG312" s="446"/>
      <x:c r="EH312" s="446"/>
      <x:c r="EI312" s="446"/>
      <x:c r="EJ312" s="446"/>
      <x:c r="EK312" s="446"/>
      <x:c r="EL312" s="446"/>
      <x:c r="EM312" s="446"/>
      <x:c r="EN312" s="446"/>
      <x:c r="EO312" s="446"/>
      <x:c r="EP312" s="446"/>
      <x:c r="EQ312" s="446"/>
      <x:c r="ER312" s="446"/>
      <x:c r="ES312" s="446"/>
      <x:c r="ET312" s="446"/>
      <x:c r="EU312" s="446"/>
      <x:c r="EV312" s="446"/>
      <x:c r="EW312" s="446"/>
      <x:c r="EX312" s="446"/>
      <x:c r="EY312" s="446"/>
      <x:c r="EZ312" s="446"/>
      <x:c r="FA312" s="446"/>
      <x:c r="FB312" s="446"/>
      <x:c r="FC312" s="446"/>
      <x:c r="FD312" s="446"/>
      <x:c r="FE312" s="446"/>
      <x:c r="FF312" s="446"/>
    </x:row>
    <x:row r="314" spans="6:162" s="448" customFormat="1" ht="15.75" customHeight="1">
      <x:c r="F314" s="446"/>
      <x:c r="G314" s="446"/>
      <x:c r="H314" s="446"/>
      <x:c r="I314" s="446"/>
      <x:c r="J314" s="446"/>
      <x:c r="K314" s="446"/>
      <x:c r="L314" s="446"/>
      <x:c r="M314" s="446"/>
      <x:c r="N314" s="446"/>
      <x:c r="O314" s="446"/>
      <x:c r="P314" s="446"/>
      <x:c r="Q314" s="446"/>
      <x:c r="R314" s="446"/>
      <x:c r="S314" s="446"/>
      <x:c r="T314" s="446"/>
      <x:c r="U314" s="446"/>
      <x:c r="V314" s="446"/>
      <x:c r="W314" s="446"/>
      <x:c r="X314" s="446"/>
      <x:c r="Y314" s="446"/>
      <x:c r="AA314" s="446"/>
      <x:c r="AC314" s="446"/>
      <x:c r="AD314" s="446"/>
      <x:c r="AE314" s="446"/>
      <x:c r="AF314" s="446"/>
      <x:c r="AG314" s="446"/>
      <x:c r="AH314" s="447"/>
      <x:c r="AI314" s="447"/>
      <x:c r="AJ314" s="446"/>
      <x:c r="AK314" s="446"/>
      <x:c r="AL314" s="446"/>
      <x:c r="AM314" s="446"/>
      <x:c r="AN314" s="446"/>
      <x:c r="AO314" s="446"/>
      <x:c r="AP314" s="446"/>
      <x:c r="AQ314" s="446"/>
      <x:c r="AR314" s="446"/>
      <x:c r="AS314" s="446"/>
      <x:c r="AT314" s="446"/>
      <x:c r="AU314" s="446"/>
      <x:c r="AV314" s="446"/>
      <x:c r="AW314" s="446"/>
      <x:c r="AX314" s="446"/>
      <x:c r="AY314" s="446"/>
      <x:c r="AZ314" s="446"/>
      <x:c r="BA314" s="446"/>
      <x:c r="BB314" s="446"/>
      <x:c r="BC314" s="446"/>
      <x:c r="BD314" s="446"/>
      <x:c r="BE314" s="446"/>
      <x:c r="BF314" s="446"/>
      <x:c r="BG314" s="446"/>
      <x:c r="BH314" s="446"/>
      <x:c r="BI314" s="446"/>
      <x:c r="BJ314" s="446"/>
      <x:c r="BK314" s="446"/>
      <x:c r="BL314" s="446"/>
      <x:c r="BM314" s="446"/>
      <x:c r="BN314" s="446"/>
      <x:c r="BO314" s="446"/>
      <x:c r="BP314" s="446"/>
      <x:c r="BQ314" s="446"/>
      <x:c r="BR314" s="446"/>
      <x:c r="BS314" s="446"/>
      <x:c r="BT314" s="446"/>
      <x:c r="BU314" s="446"/>
      <x:c r="BV314" s="446"/>
      <x:c r="BW314" s="446"/>
      <x:c r="BX314" s="446"/>
      <x:c r="BY314" s="446"/>
      <x:c r="BZ314" s="446"/>
      <x:c r="CA314" s="446"/>
      <x:c r="CB314" s="446"/>
      <x:c r="CC314" s="446"/>
      <x:c r="CD314" s="446"/>
      <x:c r="CE314" s="446"/>
      <x:c r="CF314" s="446"/>
      <x:c r="CG314" s="446"/>
      <x:c r="CH314" s="446"/>
      <x:c r="CI314" s="446"/>
      <x:c r="CJ314" s="446"/>
      <x:c r="CK314" s="446"/>
      <x:c r="CL314" s="446"/>
      <x:c r="CM314" s="446"/>
      <x:c r="CN314" s="446"/>
      <x:c r="CO314" s="446"/>
      <x:c r="CP314" s="446"/>
      <x:c r="CQ314" s="446"/>
      <x:c r="CR314" s="446"/>
      <x:c r="CS314" s="446"/>
      <x:c r="CT314" s="446"/>
      <x:c r="CU314" s="446"/>
      <x:c r="CV314" s="446"/>
      <x:c r="CW314" s="446"/>
      <x:c r="CX314" s="446"/>
      <x:c r="CY314" s="446"/>
      <x:c r="CZ314" s="446"/>
      <x:c r="DA314" s="446"/>
      <x:c r="DB314" s="446"/>
      <x:c r="DC314" s="446"/>
      <x:c r="DD314" s="446"/>
      <x:c r="DE314" s="446"/>
      <x:c r="DF314" s="446"/>
      <x:c r="DG314" s="446"/>
      <x:c r="DH314" s="446"/>
      <x:c r="DI314" s="446"/>
      <x:c r="DJ314" s="446"/>
      <x:c r="DK314" s="446"/>
      <x:c r="DL314" s="446"/>
      <x:c r="DM314" s="446"/>
      <x:c r="DN314" s="446"/>
      <x:c r="DO314" s="446"/>
      <x:c r="DP314" s="446"/>
      <x:c r="DQ314" s="446"/>
      <x:c r="DR314" s="446"/>
      <x:c r="DS314" s="446"/>
      <x:c r="DT314" s="446"/>
      <x:c r="DU314" s="446"/>
      <x:c r="DV314" s="446"/>
      <x:c r="DW314" s="446"/>
      <x:c r="DX314" s="446"/>
      <x:c r="DY314" s="446"/>
      <x:c r="DZ314" s="446"/>
      <x:c r="EA314" s="446"/>
      <x:c r="EB314" s="446"/>
      <x:c r="EC314" s="446"/>
      <x:c r="ED314" s="446"/>
      <x:c r="EE314" s="446"/>
      <x:c r="EF314" s="446"/>
      <x:c r="EG314" s="446"/>
      <x:c r="EH314" s="446"/>
      <x:c r="EI314" s="446"/>
      <x:c r="EJ314" s="446"/>
      <x:c r="EK314" s="446"/>
      <x:c r="EL314" s="446"/>
      <x:c r="EM314" s="446"/>
      <x:c r="EN314" s="446"/>
      <x:c r="EO314" s="446"/>
      <x:c r="EP314" s="446"/>
      <x:c r="EQ314" s="446"/>
      <x:c r="ER314" s="446"/>
      <x:c r="ES314" s="446"/>
      <x:c r="ET314" s="446"/>
      <x:c r="EU314" s="446"/>
      <x:c r="EV314" s="446"/>
      <x:c r="EW314" s="446"/>
      <x:c r="EX314" s="446"/>
      <x:c r="EY314" s="446"/>
      <x:c r="EZ314" s="446"/>
      <x:c r="FA314" s="446"/>
      <x:c r="FB314" s="446"/>
      <x:c r="FC314" s="446"/>
      <x:c r="FD314" s="446"/>
      <x:c r="FE314" s="446"/>
      <x:c r="FF314" s="446"/>
    </x:row>
    <x:row r="316" spans="6:162" s="448" customFormat="1" ht="15.75" customHeight="1">
      <x:c r="F316" s="446"/>
      <x:c r="G316" s="446"/>
      <x:c r="H316" s="446"/>
      <x:c r="I316" s="446"/>
      <x:c r="J316" s="446"/>
      <x:c r="K316" s="446"/>
      <x:c r="L316" s="446"/>
      <x:c r="M316" s="446"/>
      <x:c r="N316" s="446"/>
      <x:c r="O316" s="446"/>
      <x:c r="P316" s="446"/>
      <x:c r="Q316" s="446"/>
      <x:c r="R316" s="446"/>
      <x:c r="S316" s="446"/>
      <x:c r="T316" s="446"/>
      <x:c r="U316" s="446"/>
      <x:c r="V316" s="446"/>
      <x:c r="W316" s="446"/>
      <x:c r="X316" s="446"/>
      <x:c r="Y316" s="446"/>
      <x:c r="AA316" s="446"/>
      <x:c r="AC316" s="446"/>
      <x:c r="AD316" s="446"/>
      <x:c r="AE316" s="446"/>
      <x:c r="AF316" s="446"/>
      <x:c r="AG316" s="446"/>
      <x:c r="AH316" s="447"/>
      <x:c r="AI316" s="447"/>
      <x:c r="AJ316" s="446"/>
      <x:c r="AK316" s="446"/>
      <x:c r="AL316" s="446"/>
      <x:c r="AM316" s="446"/>
      <x:c r="AN316" s="446"/>
      <x:c r="AO316" s="446"/>
      <x:c r="AP316" s="446"/>
      <x:c r="AQ316" s="446"/>
      <x:c r="AR316" s="446"/>
      <x:c r="AS316" s="446"/>
      <x:c r="AT316" s="446"/>
      <x:c r="AU316" s="446"/>
      <x:c r="AV316" s="446"/>
      <x:c r="AW316" s="446"/>
      <x:c r="AX316" s="446"/>
      <x:c r="AY316" s="446"/>
      <x:c r="AZ316" s="446"/>
      <x:c r="BA316" s="446"/>
      <x:c r="BB316" s="446"/>
      <x:c r="BC316" s="446"/>
      <x:c r="BD316" s="446"/>
      <x:c r="BE316" s="446"/>
      <x:c r="BF316" s="446"/>
      <x:c r="BG316" s="446"/>
      <x:c r="BH316" s="446"/>
      <x:c r="BI316" s="446"/>
      <x:c r="BJ316" s="446"/>
      <x:c r="BK316" s="446"/>
      <x:c r="BL316" s="446"/>
      <x:c r="BM316" s="446"/>
      <x:c r="BN316" s="446"/>
      <x:c r="BO316" s="446"/>
      <x:c r="BP316" s="446"/>
      <x:c r="BQ316" s="446"/>
      <x:c r="BR316" s="446"/>
      <x:c r="BS316" s="446"/>
      <x:c r="BT316" s="446"/>
      <x:c r="BU316" s="446"/>
      <x:c r="BV316" s="446"/>
      <x:c r="BW316" s="446"/>
      <x:c r="BX316" s="446"/>
      <x:c r="BY316" s="446"/>
      <x:c r="BZ316" s="446"/>
      <x:c r="CA316" s="446"/>
      <x:c r="CB316" s="446"/>
      <x:c r="CC316" s="446"/>
      <x:c r="CD316" s="446"/>
      <x:c r="CE316" s="446"/>
      <x:c r="CF316" s="446"/>
      <x:c r="CG316" s="446"/>
      <x:c r="CH316" s="446"/>
      <x:c r="CI316" s="446"/>
      <x:c r="CJ316" s="446"/>
      <x:c r="CK316" s="446"/>
      <x:c r="CL316" s="446"/>
      <x:c r="CM316" s="446"/>
      <x:c r="CN316" s="446"/>
      <x:c r="CO316" s="446"/>
      <x:c r="CP316" s="446"/>
      <x:c r="CQ316" s="446"/>
      <x:c r="CR316" s="446"/>
      <x:c r="CS316" s="446"/>
      <x:c r="CT316" s="446"/>
      <x:c r="CU316" s="446"/>
      <x:c r="CV316" s="446"/>
      <x:c r="CW316" s="446"/>
      <x:c r="CX316" s="446"/>
      <x:c r="CY316" s="446"/>
      <x:c r="CZ316" s="446"/>
      <x:c r="DA316" s="446"/>
      <x:c r="DB316" s="446"/>
      <x:c r="DC316" s="446"/>
      <x:c r="DD316" s="446"/>
      <x:c r="DE316" s="446"/>
      <x:c r="DF316" s="446"/>
      <x:c r="DG316" s="446"/>
      <x:c r="DH316" s="446"/>
      <x:c r="DI316" s="446"/>
      <x:c r="DJ316" s="446"/>
      <x:c r="DK316" s="446"/>
      <x:c r="DL316" s="446"/>
      <x:c r="DM316" s="446"/>
      <x:c r="DN316" s="446"/>
      <x:c r="DO316" s="446"/>
      <x:c r="DP316" s="446"/>
      <x:c r="DQ316" s="446"/>
      <x:c r="DR316" s="446"/>
      <x:c r="DS316" s="446"/>
      <x:c r="DT316" s="446"/>
      <x:c r="DU316" s="446"/>
      <x:c r="DV316" s="446"/>
      <x:c r="DW316" s="446"/>
      <x:c r="DX316" s="446"/>
      <x:c r="DY316" s="446"/>
      <x:c r="DZ316" s="446"/>
      <x:c r="EA316" s="446"/>
      <x:c r="EB316" s="446"/>
      <x:c r="EC316" s="446"/>
      <x:c r="ED316" s="446"/>
      <x:c r="EE316" s="446"/>
      <x:c r="EF316" s="446"/>
      <x:c r="EG316" s="446"/>
      <x:c r="EH316" s="446"/>
      <x:c r="EI316" s="446"/>
      <x:c r="EJ316" s="446"/>
      <x:c r="EK316" s="446"/>
      <x:c r="EL316" s="446"/>
      <x:c r="EM316" s="446"/>
      <x:c r="EN316" s="446"/>
      <x:c r="EO316" s="446"/>
      <x:c r="EP316" s="446"/>
      <x:c r="EQ316" s="446"/>
      <x:c r="ER316" s="446"/>
      <x:c r="ES316" s="446"/>
      <x:c r="ET316" s="446"/>
      <x:c r="EU316" s="446"/>
      <x:c r="EV316" s="446"/>
      <x:c r="EW316" s="446"/>
      <x:c r="EX316" s="446"/>
      <x:c r="EY316" s="446"/>
      <x:c r="EZ316" s="446"/>
      <x:c r="FA316" s="446"/>
      <x:c r="FB316" s="446"/>
      <x:c r="FC316" s="446"/>
      <x:c r="FD316" s="446"/>
      <x:c r="FE316" s="446"/>
      <x:c r="FF316" s="446"/>
    </x:row>
    <x:row r="318" spans="6:162" s="448" customFormat="1" ht="15.75" customHeight="1">
      <x:c r="F318" s="446"/>
      <x:c r="G318" s="446"/>
      <x:c r="H318" s="446"/>
      <x:c r="I318" s="446"/>
      <x:c r="J318" s="446"/>
      <x:c r="K318" s="446"/>
      <x:c r="L318" s="446"/>
      <x:c r="M318" s="446"/>
      <x:c r="N318" s="446"/>
      <x:c r="O318" s="446"/>
      <x:c r="P318" s="446"/>
      <x:c r="Q318" s="446"/>
      <x:c r="R318" s="446"/>
      <x:c r="S318" s="446"/>
      <x:c r="T318" s="446"/>
      <x:c r="U318" s="446"/>
      <x:c r="V318" s="446"/>
      <x:c r="W318" s="446"/>
      <x:c r="X318" s="446"/>
      <x:c r="Y318" s="446"/>
      <x:c r="AA318" s="446"/>
      <x:c r="AC318" s="446"/>
      <x:c r="AD318" s="446"/>
      <x:c r="AE318" s="446"/>
      <x:c r="AF318" s="446"/>
      <x:c r="AG318" s="446"/>
      <x:c r="AH318" s="447"/>
      <x:c r="AI318" s="447"/>
      <x:c r="AJ318" s="446"/>
      <x:c r="AK318" s="446"/>
      <x:c r="AL318" s="446"/>
      <x:c r="AM318" s="446"/>
      <x:c r="AN318" s="446"/>
      <x:c r="AO318" s="446"/>
      <x:c r="AP318" s="446"/>
      <x:c r="AQ318" s="446"/>
      <x:c r="AR318" s="446"/>
      <x:c r="AS318" s="446"/>
      <x:c r="AT318" s="446"/>
      <x:c r="AU318" s="446"/>
      <x:c r="AV318" s="446"/>
      <x:c r="AW318" s="446"/>
      <x:c r="AX318" s="446"/>
      <x:c r="AY318" s="446"/>
      <x:c r="AZ318" s="446"/>
      <x:c r="BA318" s="446"/>
      <x:c r="BB318" s="446"/>
      <x:c r="BC318" s="446"/>
      <x:c r="BD318" s="446"/>
      <x:c r="BE318" s="446"/>
      <x:c r="BF318" s="446"/>
      <x:c r="BG318" s="446"/>
      <x:c r="BH318" s="446"/>
      <x:c r="BI318" s="446"/>
      <x:c r="BJ318" s="446"/>
      <x:c r="BK318" s="446"/>
      <x:c r="BL318" s="446"/>
      <x:c r="BM318" s="446"/>
      <x:c r="BN318" s="446"/>
      <x:c r="BO318" s="446"/>
      <x:c r="BP318" s="446"/>
      <x:c r="BQ318" s="446"/>
      <x:c r="BR318" s="446"/>
      <x:c r="BS318" s="446"/>
      <x:c r="BT318" s="446"/>
      <x:c r="BU318" s="446"/>
      <x:c r="BV318" s="446"/>
      <x:c r="BW318" s="446"/>
      <x:c r="BX318" s="446"/>
      <x:c r="BY318" s="446"/>
      <x:c r="BZ318" s="446"/>
      <x:c r="CA318" s="446"/>
      <x:c r="CB318" s="446"/>
      <x:c r="CC318" s="446"/>
      <x:c r="CD318" s="446"/>
      <x:c r="CE318" s="446"/>
      <x:c r="CF318" s="446"/>
      <x:c r="CG318" s="446"/>
      <x:c r="CH318" s="446"/>
      <x:c r="CI318" s="446"/>
      <x:c r="CJ318" s="446"/>
      <x:c r="CK318" s="446"/>
      <x:c r="CL318" s="446"/>
      <x:c r="CM318" s="446"/>
      <x:c r="CN318" s="446"/>
      <x:c r="CO318" s="446"/>
      <x:c r="CP318" s="446"/>
      <x:c r="CQ318" s="446"/>
      <x:c r="CR318" s="446"/>
      <x:c r="CS318" s="446"/>
      <x:c r="CT318" s="446"/>
      <x:c r="CU318" s="446"/>
      <x:c r="CV318" s="446"/>
      <x:c r="CW318" s="446"/>
      <x:c r="CX318" s="446"/>
      <x:c r="CY318" s="446"/>
      <x:c r="CZ318" s="446"/>
      <x:c r="DA318" s="446"/>
      <x:c r="DB318" s="446"/>
      <x:c r="DC318" s="446"/>
      <x:c r="DD318" s="446"/>
      <x:c r="DE318" s="446"/>
      <x:c r="DF318" s="446"/>
      <x:c r="DG318" s="446"/>
      <x:c r="DH318" s="446"/>
      <x:c r="DI318" s="446"/>
      <x:c r="DJ318" s="446"/>
      <x:c r="DK318" s="446"/>
      <x:c r="DL318" s="446"/>
      <x:c r="DM318" s="446"/>
      <x:c r="DN318" s="446"/>
      <x:c r="DO318" s="446"/>
      <x:c r="DP318" s="446"/>
      <x:c r="DQ318" s="446"/>
      <x:c r="DR318" s="446"/>
      <x:c r="DS318" s="446"/>
      <x:c r="DT318" s="446"/>
      <x:c r="DU318" s="446"/>
      <x:c r="DV318" s="446"/>
      <x:c r="DW318" s="446"/>
      <x:c r="DX318" s="446"/>
      <x:c r="DY318" s="446"/>
      <x:c r="DZ318" s="446"/>
      <x:c r="EA318" s="446"/>
      <x:c r="EB318" s="446"/>
      <x:c r="EC318" s="446"/>
      <x:c r="ED318" s="446"/>
      <x:c r="EE318" s="446"/>
      <x:c r="EF318" s="446"/>
      <x:c r="EG318" s="446"/>
      <x:c r="EH318" s="446"/>
      <x:c r="EI318" s="446"/>
      <x:c r="EJ318" s="446"/>
      <x:c r="EK318" s="446"/>
      <x:c r="EL318" s="446"/>
      <x:c r="EM318" s="446"/>
      <x:c r="EN318" s="446"/>
      <x:c r="EO318" s="446"/>
      <x:c r="EP318" s="446"/>
      <x:c r="EQ318" s="446"/>
      <x:c r="ER318" s="446"/>
      <x:c r="ES318" s="446"/>
      <x:c r="ET318" s="446"/>
      <x:c r="EU318" s="446"/>
      <x:c r="EV318" s="446"/>
      <x:c r="EW318" s="446"/>
      <x:c r="EX318" s="446"/>
      <x:c r="EY318" s="446"/>
      <x:c r="EZ318" s="446"/>
      <x:c r="FA318" s="446"/>
      <x:c r="FB318" s="446"/>
      <x:c r="FC318" s="446"/>
      <x:c r="FD318" s="446"/>
      <x:c r="FE318" s="446"/>
      <x:c r="FF318" s="446"/>
    </x:row>
    <x:row r="320" spans="6:162" s="448" customFormat="1" ht="15.75" customHeight="1">
      <x:c r="F320" s="446"/>
      <x:c r="G320" s="446"/>
      <x:c r="H320" s="446"/>
      <x:c r="I320" s="446"/>
      <x:c r="J320" s="446"/>
      <x:c r="K320" s="446"/>
      <x:c r="L320" s="446"/>
      <x:c r="M320" s="446"/>
      <x:c r="N320" s="446"/>
      <x:c r="O320" s="446"/>
      <x:c r="P320" s="446"/>
      <x:c r="Q320" s="446"/>
      <x:c r="R320" s="446"/>
      <x:c r="S320" s="446"/>
      <x:c r="T320" s="446"/>
      <x:c r="U320" s="446"/>
      <x:c r="V320" s="446"/>
      <x:c r="W320" s="446"/>
      <x:c r="X320" s="446"/>
      <x:c r="Y320" s="446"/>
      <x:c r="AA320" s="446"/>
      <x:c r="AC320" s="446"/>
      <x:c r="AD320" s="446"/>
      <x:c r="AE320" s="446"/>
      <x:c r="AF320" s="446"/>
      <x:c r="AG320" s="446"/>
      <x:c r="AH320" s="447"/>
      <x:c r="AI320" s="447"/>
      <x:c r="AJ320" s="446"/>
      <x:c r="AK320" s="446"/>
      <x:c r="AL320" s="446"/>
      <x:c r="AM320" s="446"/>
      <x:c r="AN320" s="446"/>
      <x:c r="AO320" s="446"/>
      <x:c r="AP320" s="446"/>
      <x:c r="AQ320" s="446"/>
      <x:c r="AR320" s="446"/>
      <x:c r="AS320" s="446"/>
      <x:c r="AT320" s="446"/>
      <x:c r="AU320" s="446"/>
      <x:c r="AV320" s="446"/>
      <x:c r="AW320" s="446"/>
      <x:c r="AX320" s="446"/>
      <x:c r="AY320" s="446"/>
      <x:c r="AZ320" s="446"/>
      <x:c r="BA320" s="446"/>
      <x:c r="BB320" s="446"/>
      <x:c r="BC320" s="446"/>
      <x:c r="BD320" s="446"/>
      <x:c r="BE320" s="446"/>
      <x:c r="BF320" s="446"/>
      <x:c r="BG320" s="446"/>
      <x:c r="BH320" s="446"/>
      <x:c r="BI320" s="446"/>
      <x:c r="BJ320" s="446"/>
      <x:c r="BK320" s="446"/>
      <x:c r="BL320" s="446"/>
      <x:c r="BM320" s="446"/>
      <x:c r="BN320" s="446"/>
      <x:c r="BO320" s="446"/>
      <x:c r="BP320" s="446"/>
      <x:c r="BQ320" s="446"/>
      <x:c r="BR320" s="446"/>
      <x:c r="BS320" s="446"/>
      <x:c r="BT320" s="446"/>
      <x:c r="BU320" s="446"/>
      <x:c r="BV320" s="446"/>
      <x:c r="BW320" s="446"/>
      <x:c r="BX320" s="446"/>
      <x:c r="BY320" s="446"/>
      <x:c r="BZ320" s="446"/>
      <x:c r="CA320" s="446"/>
      <x:c r="CB320" s="446"/>
      <x:c r="CC320" s="446"/>
      <x:c r="CD320" s="446"/>
      <x:c r="CE320" s="446"/>
      <x:c r="CF320" s="446"/>
      <x:c r="CG320" s="446"/>
      <x:c r="CH320" s="446"/>
      <x:c r="CI320" s="446"/>
      <x:c r="CJ320" s="446"/>
      <x:c r="CK320" s="446"/>
      <x:c r="CL320" s="446"/>
      <x:c r="CM320" s="446"/>
      <x:c r="CN320" s="446"/>
      <x:c r="CO320" s="446"/>
      <x:c r="CP320" s="446"/>
      <x:c r="CQ320" s="446"/>
      <x:c r="CR320" s="446"/>
      <x:c r="CS320" s="446"/>
      <x:c r="CT320" s="446"/>
      <x:c r="CU320" s="446"/>
      <x:c r="CV320" s="446"/>
      <x:c r="CW320" s="446"/>
      <x:c r="CX320" s="446"/>
      <x:c r="CY320" s="446"/>
      <x:c r="CZ320" s="446"/>
      <x:c r="DA320" s="446"/>
      <x:c r="DB320" s="446"/>
      <x:c r="DC320" s="446"/>
      <x:c r="DD320" s="446"/>
      <x:c r="DE320" s="446"/>
      <x:c r="DF320" s="446"/>
      <x:c r="DG320" s="446"/>
      <x:c r="DH320" s="446"/>
      <x:c r="DI320" s="446"/>
      <x:c r="DJ320" s="446"/>
      <x:c r="DK320" s="446"/>
      <x:c r="DL320" s="446"/>
      <x:c r="DM320" s="446"/>
      <x:c r="DN320" s="446"/>
      <x:c r="DO320" s="446"/>
      <x:c r="DP320" s="446"/>
      <x:c r="DQ320" s="446"/>
      <x:c r="DR320" s="446"/>
      <x:c r="DS320" s="446"/>
      <x:c r="DT320" s="446"/>
      <x:c r="DU320" s="446"/>
      <x:c r="DV320" s="446"/>
      <x:c r="DW320" s="446"/>
      <x:c r="DX320" s="446"/>
      <x:c r="DY320" s="446"/>
      <x:c r="DZ320" s="446"/>
      <x:c r="EA320" s="446"/>
      <x:c r="EB320" s="446"/>
      <x:c r="EC320" s="446"/>
      <x:c r="ED320" s="446"/>
      <x:c r="EE320" s="446"/>
      <x:c r="EF320" s="446"/>
      <x:c r="EG320" s="446"/>
      <x:c r="EH320" s="446"/>
      <x:c r="EI320" s="446"/>
      <x:c r="EJ320" s="446"/>
      <x:c r="EK320" s="446"/>
      <x:c r="EL320" s="446"/>
      <x:c r="EM320" s="446"/>
      <x:c r="EN320" s="446"/>
      <x:c r="EO320" s="446"/>
      <x:c r="EP320" s="446"/>
      <x:c r="EQ320" s="446"/>
      <x:c r="ER320" s="446"/>
      <x:c r="ES320" s="446"/>
      <x:c r="ET320" s="446"/>
      <x:c r="EU320" s="446"/>
      <x:c r="EV320" s="446"/>
      <x:c r="EW320" s="446"/>
      <x:c r="EX320" s="446"/>
      <x:c r="EY320" s="446"/>
      <x:c r="EZ320" s="446"/>
      <x:c r="FA320" s="446"/>
      <x:c r="FB320" s="446"/>
      <x:c r="FC320" s="446"/>
      <x:c r="FD320" s="446"/>
      <x:c r="FE320" s="446"/>
      <x:c r="FF320" s="446"/>
    </x:row>
    <x:row r="322" spans="6:162" s="448" customFormat="1" ht="15.75" customHeight="1">
      <x:c r="F322" s="446"/>
      <x:c r="G322" s="446"/>
      <x:c r="H322" s="446"/>
      <x:c r="I322" s="446"/>
      <x:c r="J322" s="446"/>
      <x:c r="K322" s="446"/>
      <x:c r="L322" s="446"/>
      <x:c r="M322" s="446"/>
      <x:c r="N322" s="446"/>
      <x:c r="O322" s="446"/>
      <x:c r="P322" s="446"/>
      <x:c r="Q322" s="446"/>
      <x:c r="R322" s="446"/>
      <x:c r="S322" s="446"/>
      <x:c r="T322" s="446"/>
      <x:c r="U322" s="446"/>
      <x:c r="V322" s="446"/>
      <x:c r="W322" s="446"/>
      <x:c r="X322" s="446"/>
      <x:c r="Y322" s="446"/>
      <x:c r="AA322" s="446"/>
      <x:c r="AC322" s="446"/>
      <x:c r="AD322" s="446"/>
      <x:c r="AE322" s="446"/>
      <x:c r="AF322" s="446"/>
      <x:c r="AG322" s="446"/>
      <x:c r="AH322" s="447"/>
      <x:c r="AI322" s="447"/>
      <x:c r="AJ322" s="446"/>
      <x:c r="AK322" s="446"/>
      <x:c r="AL322" s="446"/>
      <x:c r="AM322" s="446"/>
      <x:c r="AN322" s="446"/>
      <x:c r="AO322" s="446"/>
      <x:c r="AP322" s="446"/>
      <x:c r="AQ322" s="446"/>
      <x:c r="AR322" s="446"/>
      <x:c r="AS322" s="446"/>
      <x:c r="AT322" s="446"/>
      <x:c r="AU322" s="446"/>
      <x:c r="AV322" s="446"/>
      <x:c r="AW322" s="446"/>
      <x:c r="AX322" s="446"/>
      <x:c r="AY322" s="446"/>
      <x:c r="AZ322" s="446"/>
      <x:c r="BA322" s="446"/>
      <x:c r="BB322" s="446"/>
      <x:c r="BC322" s="446"/>
      <x:c r="BD322" s="446"/>
      <x:c r="BE322" s="446"/>
      <x:c r="BF322" s="446"/>
      <x:c r="BG322" s="446"/>
      <x:c r="BH322" s="446"/>
      <x:c r="BI322" s="446"/>
      <x:c r="BJ322" s="446"/>
      <x:c r="BK322" s="446"/>
      <x:c r="BL322" s="446"/>
      <x:c r="BM322" s="446"/>
      <x:c r="BN322" s="446"/>
      <x:c r="BO322" s="446"/>
      <x:c r="BP322" s="446"/>
      <x:c r="BQ322" s="446"/>
      <x:c r="BR322" s="446"/>
      <x:c r="BS322" s="446"/>
      <x:c r="BT322" s="446"/>
      <x:c r="BU322" s="446"/>
      <x:c r="BV322" s="446"/>
      <x:c r="BW322" s="446"/>
      <x:c r="BX322" s="446"/>
      <x:c r="BY322" s="446"/>
      <x:c r="BZ322" s="446"/>
      <x:c r="CA322" s="446"/>
      <x:c r="CB322" s="446"/>
      <x:c r="CC322" s="446"/>
      <x:c r="CD322" s="446"/>
      <x:c r="CE322" s="446"/>
      <x:c r="CF322" s="446"/>
      <x:c r="CG322" s="446"/>
      <x:c r="CH322" s="446"/>
      <x:c r="CI322" s="446"/>
      <x:c r="CJ322" s="446"/>
      <x:c r="CK322" s="446"/>
      <x:c r="CL322" s="446"/>
      <x:c r="CM322" s="446"/>
      <x:c r="CN322" s="446"/>
      <x:c r="CO322" s="446"/>
      <x:c r="CP322" s="446"/>
      <x:c r="CQ322" s="446"/>
      <x:c r="CR322" s="446"/>
      <x:c r="CS322" s="446"/>
      <x:c r="CT322" s="446"/>
      <x:c r="CU322" s="446"/>
      <x:c r="CV322" s="446"/>
      <x:c r="CW322" s="446"/>
      <x:c r="CX322" s="446"/>
      <x:c r="CY322" s="446"/>
      <x:c r="CZ322" s="446"/>
      <x:c r="DA322" s="446"/>
      <x:c r="DB322" s="446"/>
      <x:c r="DC322" s="446"/>
      <x:c r="DD322" s="446"/>
      <x:c r="DE322" s="446"/>
      <x:c r="DF322" s="446"/>
      <x:c r="DG322" s="446"/>
      <x:c r="DH322" s="446"/>
      <x:c r="DI322" s="446"/>
      <x:c r="DJ322" s="446"/>
      <x:c r="DK322" s="446"/>
      <x:c r="DL322" s="446"/>
      <x:c r="DM322" s="446"/>
      <x:c r="DN322" s="446"/>
      <x:c r="DO322" s="446"/>
      <x:c r="DP322" s="446"/>
      <x:c r="DQ322" s="446"/>
      <x:c r="DR322" s="446"/>
      <x:c r="DS322" s="446"/>
      <x:c r="DT322" s="446"/>
      <x:c r="DU322" s="446"/>
      <x:c r="DV322" s="446"/>
      <x:c r="DW322" s="446"/>
      <x:c r="DX322" s="446"/>
      <x:c r="DY322" s="446"/>
      <x:c r="DZ322" s="446"/>
      <x:c r="EA322" s="446"/>
      <x:c r="EB322" s="446"/>
      <x:c r="EC322" s="446"/>
      <x:c r="ED322" s="446"/>
      <x:c r="EE322" s="446"/>
      <x:c r="EF322" s="446"/>
      <x:c r="EG322" s="446"/>
      <x:c r="EH322" s="446"/>
      <x:c r="EI322" s="446"/>
      <x:c r="EJ322" s="446"/>
      <x:c r="EK322" s="446"/>
      <x:c r="EL322" s="446"/>
      <x:c r="EM322" s="446"/>
      <x:c r="EN322" s="446"/>
      <x:c r="EO322" s="446"/>
      <x:c r="EP322" s="446"/>
      <x:c r="EQ322" s="446"/>
      <x:c r="ER322" s="446"/>
      <x:c r="ES322" s="446"/>
      <x:c r="ET322" s="446"/>
      <x:c r="EU322" s="446"/>
      <x:c r="EV322" s="446"/>
      <x:c r="EW322" s="446"/>
      <x:c r="EX322" s="446"/>
      <x:c r="EY322" s="446"/>
      <x:c r="EZ322" s="446"/>
      <x:c r="FA322" s="446"/>
      <x:c r="FB322" s="446"/>
      <x:c r="FC322" s="446"/>
      <x:c r="FD322" s="446"/>
      <x:c r="FE322" s="446"/>
      <x:c r="FF322" s="446"/>
    </x:row>
    <x:row r="324" spans="6:162" s="448" customFormat="1" ht="15.75" customHeight="1">
      <x:c r="F324" s="446"/>
      <x:c r="G324" s="446"/>
      <x:c r="H324" s="446"/>
      <x:c r="I324" s="446"/>
      <x:c r="J324" s="446"/>
      <x:c r="K324" s="446"/>
      <x:c r="L324" s="446"/>
      <x:c r="M324" s="446"/>
      <x:c r="N324" s="446"/>
      <x:c r="O324" s="446"/>
      <x:c r="P324" s="446"/>
      <x:c r="Q324" s="446"/>
      <x:c r="R324" s="446"/>
      <x:c r="S324" s="446"/>
      <x:c r="T324" s="446"/>
      <x:c r="U324" s="446"/>
      <x:c r="V324" s="446"/>
      <x:c r="W324" s="446"/>
      <x:c r="X324" s="446"/>
      <x:c r="Y324" s="446"/>
      <x:c r="AA324" s="446"/>
      <x:c r="AC324" s="446"/>
      <x:c r="AD324" s="446"/>
      <x:c r="AE324" s="446"/>
      <x:c r="AF324" s="446"/>
      <x:c r="AG324" s="446"/>
      <x:c r="AH324" s="447"/>
      <x:c r="AI324" s="447"/>
      <x:c r="AJ324" s="446"/>
      <x:c r="AK324" s="446"/>
      <x:c r="AL324" s="446"/>
      <x:c r="AM324" s="446"/>
      <x:c r="AN324" s="446"/>
      <x:c r="AO324" s="446"/>
      <x:c r="AP324" s="446"/>
      <x:c r="AQ324" s="446"/>
      <x:c r="AR324" s="446"/>
      <x:c r="AS324" s="446"/>
      <x:c r="AT324" s="446"/>
      <x:c r="AU324" s="446"/>
      <x:c r="AV324" s="446"/>
      <x:c r="AW324" s="446"/>
      <x:c r="AX324" s="446"/>
      <x:c r="AY324" s="446"/>
      <x:c r="AZ324" s="446"/>
      <x:c r="BA324" s="446"/>
      <x:c r="BB324" s="446"/>
      <x:c r="BC324" s="446"/>
      <x:c r="BD324" s="446"/>
      <x:c r="BE324" s="446"/>
      <x:c r="BF324" s="446"/>
      <x:c r="BG324" s="446"/>
      <x:c r="BH324" s="446"/>
      <x:c r="BI324" s="446"/>
      <x:c r="BJ324" s="446"/>
      <x:c r="BK324" s="446"/>
      <x:c r="BL324" s="446"/>
      <x:c r="BM324" s="446"/>
      <x:c r="BN324" s="446"/>
      <x:c r="BO324" s="446"/>
      <x:c r="BP324" s="446"/>
      <x:c r="BQ324" s="446"/>
      <x:c r="BR324" s="446"/>
      <x:c r="BS324" s="446"/>
      <x:c r="BT324" s="446"/>
      <x:c r="BU324" s="446"/>
      <x:c r="BV324" s="446"/>
      <x:c r="BW324" s="446"/>
      <x:c r="BX324" s="446"/>
      <x:c r="BY324" s="446"/>
      <x:c r="BZ324" s="446"/>
      <x:c r="CA324" s="446"/>
      <x:c r="CB324" s="446"/>
      <x:c r="CC324" s="446"/>
      <x:c r="CD324" s="446"/>
      <x:c r="CE324" s="446"/>
      <x:c r="CF324" s="446"/>
      <x:c r="CG324" s="446"/>
      <x:c r="CH324" s="446"/>
      <x:c r="CI324" s="446"/>
      <x:c r="CJ324" s="446"/>
      <x:c r="CK324" s="446"/>
      <x:c r="CL324" s="446"/>
      <x:c r="CM324" s="446"/>
      <x:c r="CN324" s="446"/>
      <x:c r="CO324" s="446"/>
      <x:c r="CP324" s="446"/>
      <x:c r="CQ324" s="446"/>
      <x:c r="CR324" s="446"/>
      <x:c r="CS324" s="446"/>
      <x:c r="CT324" s="446"/>
      <x:c r="CU324" s="446"/>
      <x:c r="CV324" s="446"/>
      <x:c r="CW324" s="446"/>
      <x:c r="CX324" s="446"/>
      <x:c r="CY324" s="446"/>
      <x:c r="CZ324" s="446"/>
      <x:c r="DA324" s="446"/>
      <x:c r="DB324" s="446"/>
      <x:c r="DC324" s="446"/>
      <x:c r="DD324" s="446"/>
      <x:c r="DE324" s="446"/>
      <x:c r="DF324" s="446"/>
      <x:c r="DG324" s="446"/>
      <x:c r="DH324" s="446"/>
      <x:c r="DI324" s="446"/>
      <x:c r="DJ324" s="446"/>
      <x:c r="DK324" s="446"/>
      <x:c r="DL324" s="446"/>
      <x:c r="DM324" s="446"/>
      <x:c r="DN324" s="446"/>
      <x:c r="DO324" s="446"/>
      <x:c r="DP324" s="446"/>
      <x:c r="DQ324" s="446"/>
      <x:c r="DR324" s="446"/>
      <x:c r="DS324" s="446"/>
      <x:c r="DT324" s="446"/>
      <x:c r="DU324" s="446"/>
      <x:c r="DV324" s="446"/>
      <x:c r="DW324" s="446"/>
      <x:c r="DX324" s="446"/>
      <x:c r="DY324" s="446"/>
      <x:c r="DZ324" s="446"/>
      <x:c r="EA324" s="446"/>
      <x:c r="EB324" s="446"/>
      <x:c r="EC324" s="446"/>
      <x:c r="ED324" s="446"/>
      <x:c r="EE324" s="446"/>
      <x:c r="EF324" s="446"/>
      <x:c r="EG324" s="446"/>
      <x:c r="EH324" s="446"/>
      <x:c r="EI324" s="446"/>
      <x:c r="EJ324" s="446"/>
      <x:c r="EK324" s="446"/>
      <x:c r="EL324" s="446"/>
      <x:c r="EM324" s="446"/>
      <x:c r="EN324" s="446"/>
      <x:c r="EO324" s="446"/>
      <x:c r="EP324" s="446"/>
      <x:c r="EQ324" s="446"/>
      <x:c r="ER324" s="446"/>
      <x:c r="ES324" s="446"/>
      <x:c r="ET324" s="446"/>
      <x:c r="EU324" s="446"/>
      <x:c r="EV324" s="446"/>
      <x:c r="EW324" s="446"/>
      <x:c r="EX324" s="446"/>
      <x:c r="EY324" s="446"/>
      <x:c r="EZ324" s="446"/>
      <x:c r="FA324" s="446"/>
      <x:c r="FB324" s="446"/>
      <x:c r="FC324" s="446"/>
      <x:c r="FD324" s="446"/>
      <x:c r="FE324" s="446"/>
      <x:c r="FF324" s="446"/>
    </x:row>
    <x:row r="326" spans="6:162" s="448" customFormat="1" ht="15.75" customHeight="1">
      <x:c r="F326" s="446"/>
      <x:c r="G326" s="446"/>
      <x:c r="H326" s="446"/>
      <x:c r="I326" s="446"/>
      <x:c r="J326" s="446"/>
      <x:c r="K326" s="446"/>
      <x:c r="L326" s="446"/>
      <x:c r="M326" s="446"/>
      <x:c r="N326" s="446"/>
      <x:c r="O326" s="446"/>
      <x:c r="P326" s="446"/>
      <x:c r="Q326" s="446"/>
      <x:c r="R326" s="446"/>
      <x:c r="S326" s="446"/>
      <x:c r="T326" s="446"/>
      <x:c r="U326" s="446"/>
      <x:c r="V326" s="446"/>
      <x:c r="W326" s="446"/>
      <x:c r="X326" s="446"/>
      <x:c r="Y326" s="446"/>
      <x:c r="AA326" s="446"/>
      <x:c r="AC326" s="446"/>
      <x:c r="AD326" s="446"/>
      <x:c r="AE326" s="446"/>
      <x:c r="AF326" s="446"/>
      <x:c r="AG326" s="446"/>
      <x:c r="AH326" s="447"/>
      <x:c r="AI326" s="447"/>
      <x:c r="AJ326" s="446"/>
      <x:c r="AK326" s="446"/>
      <x:c r="AL326" s="446"/>
      <x:c r="AM326" s="446"/>
      <x:c r="AN326" s="446"/>
      <x:c r="AO326" s="446"/>
      <x:c r="AP326" s="446"/>
      <x:c r="AQ326" s="446"/>
      <x:c r="AR326" s="446"/>
      <x:c r="AS326" s="446"/>
      <x:c r="AT326" s="446"/>
      <x:c r="AU326" s="446"/>
      <x:c r="AV326" s="446"/>
      <x:c r="AW326" s="446"/>
      <x:c r="AX326" s="446"/>
      <x:c r="AY326" s="446"/>
      <x:c r="AZ326" s="446"/>
      <x:c r="BA326" s="446"/>
      <x:c r="BB326" s="446"/>
      <x:c r="BC326" s="446"/>
      <x:c r="BD326" s="446"/>
      <x:c r="BE326" s="446"/>
      <x:c r="BF326" s="446"/>
      <x:c r="BG326" s="446"/>
      <x:c r="BH326" s="446"/>
      <x:c r="BI326" s="446"/>
      <x:c r="BJ326" s="446"/>
      <x:c r="BK326" s="446"/>
      <x:c r="BL326" s="446"/>
      <x:c r="BM326" s="446"/>
      <x:c r="BN326" s="446"/>
      <x:c r="BO326" s="446"/>
      <x:c r="BP326" s="446"/>
      <x:c r="BQ326" s="446"/>
      <x:c r="BR326" s="446"/>
      <x:c r="BS326" s="446"/>
      <x:c r="BT326" s="446"/>
      <x:c r="BU326" s="446"/>
      <x:c r="BV326" s="446"/>
      <x:c r="BW326" s="446"/>
      <x:c r="BX326" s="446"/>
      <x:c r="BY326" s="446"/>
      <x:c r="BZ326" s="446"/>
      <x:c r="CA326" s="446"/>
      <x:c r="CB326" s="446"/>
      <x:c r="CC326" s="446"/>
      <x:c r="CD326" s="446"/>
      <x:c r="CE326" s="446"/>
      <x:c r="CF326" s="446"/>
      <x:c r="CG326" s="446"/>
      <x:c r="CH326" s="446"/>
      <x:c r="CI326" s="446"/>
      <x:c r="CJ326" s="446"/>
      <x:c r="CK326" s="446"/>
      <x:c r="CL326" s="446"/>
      <x:c r="CM326" s="446"/>
      <x:c r="CN326" s="446"/>
      <x:c r="CO326" s="446"/>
      <x:c r="CP326" s="446"/>
      <x:c r="CQ326" s="446"/>
      <x:c r="CR326" s="446"/>
      <x:c r="CS326" s="446"/>
      <x:c r="CT326" s="446"/>
      <x:c r="CU326" s="446"/>
      <x:c r="CV326" s="446"/>
      <x:c r="CW326" s="446"/>
      <x:c r="CX326" s="446"/>
      <x:c r="CY326" s="446"/>
      <x:c r="CZ326" s="446"/>
      <x:c r="DA326" s="446"/>
      <x:c r="DB326" s="446"/>
      <x:c r="DC326" s="446"/>
      <x:c r="DD326" s="446"/>
      <x:c r="DE326" s="446"/>
      <x:c r="DF326" s="446"/>
      <x:c r="DG326" s="446"/>
      <x:c r="DH326" s="446"/>
      <x:c r="DI326" s="446"/>
      <x:c r="DJ326" s="446"/>
      <x:c r="DK326" s="446"/>
      <x:c r="DL326" s="446"/>
      <x:c r="DM326" s="446"/>
      <x:c r="DN326" s="446"/>
      <x:c r="DO326" s="446"/>
      <x:c r="DP326" s="446"/>
      <x:c r="DQ326" s="446"/>
      <x:c r="DR326" s="446"/>
      <x:c r="DS326" s="446"/>
      <x:c r="DT326" s="446"/>
      <x:c r="DU326" s="446"/>
      <x:c r="DV326" s="446"/>
      <x:c r="DW326" s="446"/>
      <x:c r="DX326" s="446"/>
      <x:c r="DY326" s="446"/>
      <x:c r="DZ326" s="446"/>
      <x:c r="EA326" s="446"/>
      <x:c r="EB326" s="446"/>
      <x:c r="EC326" s="446"/>
      <x:c r="ED326" s="446"/>
      <x:c r="EE326" s="446"/>
      <x:c r="EF326" s="446"/>
      <x:c r="EG326" s="446"/>
      <x:c r="EH326" s="446"/>
      <x:c r="EI326" s="446"/>
      <x:c r="EJ326" s="446"/>
      <x:c r="EK326" s="446"/>
      <x:c r="EL326" s="446"/>
      <x:c r="EM326" s="446"/>
      <x:c r="EN326" s="446"/>
      <x:c r="EO326" s="446"/>
      <x:c r="EP326" s="446"/>
      <x:c r="EQ326" s="446"/>
      <x:c r="ER326" s="446"/>
      <x:c r="ES326" s="446"/>
      <x:c r="ET326" s="446"/>
      <x:c r="EU326" s="446"/>
      <x:c r="EV326" s="446"/>
      <x:c r="EW326" s="446"/>
      <x:c r="EX326" s="446"/>
      <x:c r="EY326" s="446"/>
      <x:c r="EZ326" s="446"/>
      <x:c r="FA326" s="446"/>
      <x:c r="FB326" s="446"/>
      <x:c r="FC326" s="446"/>
      <x:c r="FD326" s="446"/>
      <x:c r="FE326" s="446"/>
      <x:c r="FF326" s="446"/>
    </x:row>
    <x:row r="328" spans="6:162" s="448" customFormat="1" ht="15.75" customHeight="1">
      <x:c r="F328" s="446"/>
      <x:c r="G328" s="446"/>
      <x:c r="H328" s="446"/>
      <x:c r="I328" s="446"/>
      <x:c r="J328" s="446"/>
      <x:c r="K328" s="446"/>
      <x:c r="L328" s="446"/>
      <x:c r="M328" s="446"/>
      <x:c r="N328" s="446"/>
      <x:c r="O328" s="446"/>
      <x:c r="P328" s="446"/>
      <x:c r="Q328" s="446"/>
      <x:c r="R328" s="446"/>
      <x:c r="S328" s="446"/>
      <x:c r="T328" s="446"/>
      <x:c r="U328" s="446"/>
      <x:c r="V328" s="446"/>
      <x:c r="W328" s="446"/>
      <x:c r="X328" s="446"/>
      <x:c r="Y328" s="446"/>
      <x:c r="AA328" s="446"/>
      <x:c r="AC328" s="446"/>
      <x:c r="AD328" s="446"/>
      <x:c r="AE328" s="446"/>
      <x:c r="AF328" s="446"/>
      <x:c r="AG328" s="446"/>
      <x:c r="AH328" s="447"/>
      <x:c r="AI328" s="447"/>
      <x:c r="AJ328" s="446"/>
      <x:c r="AK328" s="446"/>
      <x:c r="AL328" s="446"/>
      <x:c r="AM328" s="446"/>
      <x:c r="AN328" s="446"/>
      <x:c r="AO328" s="446"/>
      <x:c r="AP328" s="446"/>
      <x:c r="AQ328" s="446"/>
      <x:c r="AR328" s="446"/>
      <x:c r="AS328" s="446"/>
      <x:c r="AT328" s="446"/>
      <x:c r="AU328" s="446"/>
      <x:c r="AV328" s="446"/>
      <x:c r="AW328" s="446"/>
      <x:c r="AX328" s="446"/>
      <x:c r="AY328" s="446"/>
      <x:c r="AZ328" s="446"/>
      <x:c r="BA328" s="446"/>
      <x:c r="BB328" s="446"/>
      <x:c r="BC328" s="446"/>
      <x:c r="BD328" s="446"/>
      <x:c r="BE328" s="446"/>
      <x:c r="BF328" s="446"/>
      <x:c r="BG328" s="446"/>
      <x:c r="BH328" s="446"/>
      <x:c r="BI328" s="446"/>
      <x:c r="BJ328" s="446"/>
      <x:c r="BK328" s="446"/>
      <x:c r="BL328" s="446"/>
      <x:c r="BM328" s="446"/>
      <x:c r="BN328" s="446"/>
      <x:c r="BO328" s="446"/>
      <x:c r="BP328" s="446"/>
      <x:c r="BQ328" s="446"/>
      <x:c r="BR328" s="446"/>
      <x:c r="BS328" s="446"/>
      <x:c r="BT328" s="446"/>
      <x:c r="BU328" s="446"/>
      <x:c r="BV328" s="446"/>
      <x:c r="BW328" s="446"/>
      <x:c r="BX328" s="446"/>
      <x:c r="BY328" s="446"/>
      <x:c r="BZ328" s="446"/>
      <x:c r="CA328" s="446"/>
      <x:c r="CB328" s="446"/>
      <x:c r="CC328" s="446"/>
      <x:c r="CD328" s="446"/>
      <x:c r="CE328" s="446"/>
      <x:c r="CF328" s="446"/>
      <x:c r="CG328" s="446"/>
      <x:c r="CH328" s="446"/>
      <x:c r="CI328" s="446"/>
      <x:c r="CJ328" s="446"/>
      <x:c r="CK328" s="446"/>
      <x:c r="CL328" s="446"/>
      <x:c r="CM328" s="446"/>
      <x:c r="CN328" s="446"/>
      <x:c r="CO328" s="446"/>
      <x:c r="CP328" s="446"/>
      <x:c r="CQ328" s="446"/>
      <x:c r="CR328" s="446"/>
      <x:c r="CS328" s="446"/>
      <x:c r="CT328" s="446"/>
      <x:c r="CU328" s="446"/>
      <x:c r="CV328" s="446"/>
      <x:c r="CW328" s="446"/>
      <x:c r="CX328" s="446"/>
      <x:c r="CY328" s="446"/>
      <x:c r="CZ328" s="446"/>
      <x:c r="DA328" s="446"/>
      <x:c r="DB328" s="446"/>
      <x:c r="DC328" s="446"/>
      <x:c r="DD328" s="446"/>
      <x:c r="DE328" s="446"/>
      <x:c r="DF328" s="446"/>
      <x:c r="DG328" s="446"/>
      <x:c r="DH328" s="446"/>
      <x:c r="DI328" s="446"/>
      <x:c r="DJ328" s="446"/>
      <x:c r="DK328" s="446"/>
      <x:c r="DL328" s="446"/>
      <x:c r="DM328" s="446"/>
      <x:c r="DN328" s="446"/>
      <x:c r="DO328" s="446"/>
      <x:c r="DP328" s="446"/>
      <x:c r="DQ328" s="446"/>
      <x:c r="DR328" s="446"/>
      <x:c r="DS328" s="446"/>
      <x:c r="DT328" s="446"/>
      <x:c r="DU328" s="446"/>
      <x:c r="DV328" s="446"/>
      <x:c r="DW328" s="446"/>
      <x:c r="DX328" s="446"/>
      <x:c r="DY328" s="446"/>
      <x:c r="DZ328" s="446"/>
      <x:c r="EA328" s="446"/>
      <x:c r="EB328" s="446"/>
      <x:c r="EC328" s="446"/>
      <x:c r="ED328" s="446"/>
      <x:c r="EE328" s="446"/>
      <x:c r="EF328" s="446"/>
      <x:c r="EG328" s="446"/>
      <x:c r="EH328" s="446"/>
      <x:c r="EI328" s="446"/>
      <x:c r="EJ328" s="446"/>
      <x:c r="EK328" s="446"/>
      <x:c r="EL328" s="446"/>
      <x:c r="EM328" s="446"/>
      <x:c r="EN328" s="446"/>
      <x:c r="EO328" s="446"/>
      <x:c r="EP328" s="446"/>
      <x:c r="EQ328" s="446"/>
      <x:c r="ER328" s="446"/>
      <x:c r="ES328" s="446"/>
      <x:c r="ET328" s="446"/>
      <x:c r="EU328" s="446"/>
      <x:c r="EV328" s="446"/>
      <x:c r="EW328" s="446"/>
      <x:c r="EX328" s="446"/>
      <x:c r="EY328" s="446"/>
      <x:c r="EZ328" s="446"/>
      <x:c r="FA328" s="446"/>
      <x:c r="FB328" s="446"/>
      <x:c r="FC328" s="446"/>
      <x:c r="FD328" s="446"/>
      <x:c r="FE328" s="446"/>
      <x:c r="FF328" s="446"/>
    </x:row>
    <x:row r="330" spans="6:162" s="448" customFormat="1" ht="15.75" customHeight="1">
      <x:c r="F330" s="446"/>
      <x:c r="G330" s="446"/>
      <x:c r="H330" s="446"/>
      <x:c r="I330" s="446"/>
      <x:c r="J330" s="446"/>
      <x:c r="K330" s="446"/>
      <x:c r="L330" s="446"/>
      <x:c r="M330" s="446"/>
      <x:c r="N330" s="446"/>
      <x:c r="O330" s="446"/>
      <x:c r="P330" s="446"/>
      <x:c r="Q330" s="446"/>
      <x:c r="R330" s="446"/>
      <x:c r="S330" s="446"/>
      <x:c r="T330" s="446"/>
      <x:c r="U330" s="446"/>
      <x:c r="V330" s="446"/>
      <x:c r="W330" s="446"/>
      <x:c r="X330" s="446"/>
      <x:c r="Y330" s="446"/>
      <x:c r="AA330" s="446"/>
      <x:c r="AC330" s="446"/>
      <x:c r="AD330" s="446"/>
      <x:c r="AE330" s="446"/>
      <x:c r="AF330" s="446"/>
      <x:c r="AG330" s="446"/>
      <x:c r="AH330" s="447"/>
      <x:c r="AI330" s="447"/>
      <x:c r="AJ330" s="446"/>
      <x:c r="AK330" s="446"/>
      <x:c r="AL330" s="446"/>
      <x:c r="AM330" s="446"/>
      <x:c r="AN330" s="446"/>
      <x:c r="AO330" s="446"/>
      <x:c r="AP330" s="446"/>
      <x:c r="AQ330" s="446"/>
      <x:c r="AR330" s="446"/>
      <x:c r="AS330" s="446"/>
      <x:c r="AT330" s="446"/>
      <x:c r="AU330" s="446"/>
      <x:c r="AV330" s="446"/>
      <x:c r="AW330" s="446"/>
      <x:c r="AX330" s="446"/>
      <x:c r="AY330" s="446"/>
      <x:c r="AZ330" s="446"/>
      <x:c r="BA330" s="446"/>
      <x:c r="BB330" s="446"/>
      <x:c r="BC330" s="446"/>
      <x:c r="BD330" s="446"/>
      <x:c r="BE330" s="446"/>
      <x:c r="BF330" s="446"/>
      <x:c r="BG330" s="446"/>
      <x:c r="BH330" s="446"/>
      <x:c r="BI330" s="446"/>
      <x:c r="BJ330" s="446"/>
      <x:c r="BK330" s="446"/>
      <x:c r="BL330" s="446"/>
      <x:c r="BM330" s="446"/>
      <x:c r="BN330" s="446"/>
      <x:c r="BO330" s="446"/>
      <x:c r="BP330" s="446"/>
      <x:c r="BQ330" s="446"/>
      <x:c r="BR330" s="446"/>
      <x:c r="BS330" s="446"/>
      <x:c r="BT330" s="446"/>
      <x:c r="BU330" s="446"/>
      <x:c r="BV330" s="446"/>
      <x:c r="BW330" s="446"/>
      <x:c r="BX330" s="446"/>
      <x:c r="BY330" s="446"/>
      <x:c r="BZ330" s="446"/>
      <x:c r="CA330" s="446"/>
      <x:c r="CB330" s="446"/>
      <x:c r="CC330" s="446"/>
      <x:c r="CD330" s="446"/>
      <x:c r="CE330" s="446"/>
      <x:c r="CF330" s="446"/>
      <x:c r="CG330" s="446"/>
      <x:c r="CH330" s="446"/>
      <x:c r="CI330" s="446"/>
      <x:c r="CJ330" s="446"/>
      <x:c r="CK330" s="446"/>
      <x:c r="CL330" s="446"/>
      <x:c r="CM330" s="446"/>
      <x:c r="CN330" s="446"/>
      <x:c r="CO330" s="446"/>
      <x:c r="CP330" s="446"/>
      <x:c r="CQ330" s="446"/>
      <x:c r="CR330" s="446"/>
      <x:c r="CS330" s="446"/>
      <x:c r="CT330" s="446"/>
      <x:c r="CU330" s="446"/>
      <x:c r="CV330" s="446"/>
      <x:c r="CW330" s="446"/>
      <x:c r="CX330" s="446"/>
      <x:c r="CY330" s="446"/>
      <x:c r="CZ330" s="446"/>
      <x:c r="DA330" s="446"/>
      <x:c r="DB330" s="446"/>
      <x:c r="DC330" s="446"/>
      <x:c r="DD330" s="446"/>
      <x:c r="DE330" s="446"/>
      <x:c r="DF330" s="446"/>
      <x:c r="DG330" s="446"/>
      <x:c r="DH330" s="446"/>
      <x:c r="DI330" s="446"/>
      <x:c r="DJ330" s="446"/>
      <x:c r="DK330" s="446"/>
      <x:c r="DL330" s="446"/>
      <x:c r="DM330" s="446"/>
      <x:c r="DN330" s="446"/>
      <x:c r="DO330" s="446"/>
      <x:c r="DP330" s="446"/>
      <x:c r="DQ330" s="446"/>
      <x:c r="DR330" s="446"/>
      <x:c r="DS330" s="446"/>
      <x:c r="DT330" s="446"/>
      <x:c r="DU330" s="446"/>
      <x:c r="DV330" s="446"/>
      <x:c r="DW330" s="446"/>
      <x:c r="DX330" s="446"/>
      <x:c r="DY330" s="446"/>
      <x:c r="DZ330" s="446"/>
      <x:c r="EA330" s="446"/>
      <x:c r="EB330" s="446"/>
      <x:c r="EC330" s="446"/>
      <x:c r="ED330" s="446"/>
      <x:c r="EE330" s="446"/>
      <x:c r="EF330" s="446"/>
      <x:c r="EG330" s="446"/>
      <x:c r="EH330" s="446"/>
      <x:c r="EI330" s="446"/>
      <x:c r="EJ330" s="446"/>
      <x:c r="EK330" s="446"/>
      <x:c r="EL330" s="446"/>
      <x:c r="EM330" s="446"/>
      <x:c r="EN330" s="446"/>
      <x:c r="EO330" s="446"/>
      <x:c r="EP330" s="446"/>
      <x:c r="EQ330" s="446"/>
      <x:c r="ER330" s="446"/>
      <x:c r="ES330" s="446"/>
      <x:c r="ET330" s="446"/>
      <x:c r="EU330" s="446"/>
      <x:c r="EV330" s="446"/>
      <x:c r="EW330" s="446"/>
      <x:c r="EX330" s="446"/>
      <x:c r="EY330" s="446"/>
      <x:c r="EZ330" s="446"/>
      <x:c r="FA330" s="446"/>
      <x:c r="FB330" s="446"/>
      <x:c r="FC330" s="446"/>
      <x:c r="FD330" s="446"/>
      <x:c r="FE330" s="446"/>
      <x:c r="FF330" s="446"/>
    </x:row>
    <x:row r="332" spans="6:162" s="448" customFormat="1" ht="15.75" customHeight="1">
      <x:c r="F332" s="446"/>
      <x:c r="G332" s="446"/>
      <x:c r="H332" s="446"/>
      <x:c r="I332" s="446"/>
      <x:c r="J332" s="446"/>
      <x:c r="K332" s="446"/>
      <x:c r="L332" s="446"/>
      <x:c r="M332" s="446"/>
      <x:c r="N332" s="446"/>
      <x:c r="O332" s="446"/>
      <x:c r="P332" s="446"/>
      <x:c r="Q332" s="446"/>
      <x:c r="R332" s="446"/>
      <x:c r="S332" s="446"/>
      <x:c r="T332" s="446"/>
      <x:c r="U332" s="446"/>
      <x:c r="V332" s="446"/>
      <x:c r="W332" s="446"/>
      <x:c r="X332" s="446"/>
      <x:c r="Y332" s="446"/>
      <x:c r="AA332" s="446"/>
      <x:c r="AC332" s="446"/>
      <x:c r="AD332" s="446"/>
      <x:c r="AE332" s="446"/>
      <x:c r="AF332" s="446"/>
      <x:c r="AG332" s="446"/>
      <x:c r="AH332" s="447"/>
      <x:c r="AI332" s="447"/>
      <x:c r="AJ332" s="446"/>
      <x:c r="AK332" s="446"/>
      <x:c r="AL332" s="446"/>
      <x:c r="AM332" s="446"/>
      <x:c r="AN332" s="446"/>
      <x:c r="AO332" s="446"/>
      <x:c r="AP332" s="446"/>
      <x:c r="AQ332" s="446"/>
      <x:c r="AR332" s="446"/>
      <x:c r="AS332" s="446"/>
      <x:c r="AT332" s="446"/>
      <x:c r="AU332" s="446"/>
      <x:c r="AV332" s="446"/>
      <x:c r="AW332" s="446"/>
      <x:c r="AX332" s="446"/>
      <x:c r="AY332" s="446"/>
      <x:c r="AZ332" s="446"/>
      <x:c r="BA332" s="446"/>
      <x:c r="BB332" s="446"/>
      <x:c r="BC332" s="446"/>
      <x:c r="BD332" s="446"/>
      <x:c r="BE332" s="446"/>
      <x:c r="BF332" s="446"/>
      <x:c r="BG332" s="446"/>
      <x:c r="BH332" s="446"/>
      <x:c r="BI332" s="446"/>
      <x:c r="BJ332" s="446"/>
      <x:c r="BK332" s="446"/>
      <x:c r="BL332" s="446"/>
      <x:c r="BM332" s="446"/>
      <x:c r="BN332" s="446"/>
      <x:c r="BO332" s="446"/>
      <x:c r="BP332" s="446"/>
      <x:c r="BQ332" s="446"/>
      <x:c r="BR332" s="446"/>
      <x:c r="BS332" s="446"/>
      <x:c r="BT332" s="446"/>
      <x:c r="BU332" s="446"/>
      <x:c r="BV332" s="446"/>
      <x:c r="BW332" s="446"/>
      <x:c r="BX332" s="446"/>
      <x:c r="BY332" s="446"/>
      <x:c r="BZ332" s="446"/>
      <x:c r="CA332" s="446"/>
      <x:c r="CB332" s="446"/>
      <x:c r="CC332" s="446"/>
      <x:c r="CD332" s="446"/>
      <x:c r="CE332" s="446"/>
      <x:c r="CF332" s="446"/>
      <x:c r="CG332" s="446"/>
      <x:c r="CH332" s="446"/>
      <x:c r="CI332" s="446"/>
      <x:c r="CJ332" s="446"/>
      <x:c r="CK332" s="446"/>
      <x:c r="CL332" s="446"/>
      <x:c r="CM332" s="446"/>
      <x:c r="CN332" s="446"/>
      <x:c r="CO332" s="446"/>
      <x:c r="CP332" s="446"/>
      <x:c r="CQ332" s="446"/>
      <x:c r="CR332" s="446"/>
      <x:c r="CS332" s="446"/>
      <x:c r="CT332" s="446"/>
      <x:c r="CU332" s="446"/>
      <x:c r="CV332" s="446"/>
      <x:c r="CW332" s="446"/>
      <x:c r="CX332" s="446"/>
      <x:c r="CY332" s="446"/>
      <x:c r="CZ332" s="446"/>
      <x:c r="DA332" s="446"/>
      <x:c r="DB332" s="446"/>
      <x:c r="DC332" s="446"/>
      <x:c r="DD332" s="446"/>
      <x:c r="DE332" s="446"/>
      <x:c r="DF332" s="446"/>
      <x:c r="DG332" s="446"/>
      <x:c r="DH332" s="446"/>
      <x:c r="DI332" s="446"/>
      <x:c r="DJ332" s="446"/>
      <x:c r="DK332" s="446"/>
      <x:c r="DL332" s="446"/>
      <x:c r="DM332" s="446"/>
      <x:c r="DN332" s="446"/>
      <x:c r="DO332" s="446"/>
      <x:c r="DP332" s="446"/>
      <x:c r="DQ332" s="446"/>
      <x:c r="DR332" s="446"/>
      <x:c r="DS332" s="446"/>
      <x:c r="DT332" s="446"/>
      <x:c r="DU332" s="446"/>
      <x:c r="DV332" s="446"/>
      <x:c r="DW332" s="446"/>
      <x:c r="DX332" s="446"/>
      <x:c r="DY332" s="446"/>
      <x:c r="DZ332" s="446"/>
      <x:c r="EA332" s="446"/>
      <x:c r="EB332" s="446"/>
      <x:c r="EC332" s="446"/>
      <x:c r="ED332" s="446"/>
      <x:c r="EE332" s="446"/>
      <x:c r="EF332" s="446"/>
      <x:c r="EG332" s="446"/>
      <x:c r="EH332" s="446"/>
      <x:c r="EI332" s="446"/>
      <x:c r="EJ332" s="446"/>
      <x:c r="EK332" s="446"/>
      <x:c r="EL332" s="446"/>
      <x:c r="EM332" s="446"/>
      <x:c r="EN332" s="446"/>
      <x:c r="EO332" s="446"/>
      <x:c r="EP332" s="446"/>
      <x:c r="EQ332" s="446"/>
      <x:c r="ER332" s="446"/>
      <x:c r="ES332" s="446"/>
      <x:c r="ET332" s="446"/>
      <x:c r="EU332" s="446"/>
      <x:c r="EV332" s="446"/>
      <x:c r="EW332" s="446"/>
      <x:c r="EX332" s="446"/>
      <x:c r="EY332" s="446"/>
      <x:c r="EZ332" s="446"/>
      <x:c r="FA332" s="446"/>
      <x:c r="FB332" s="446"/>
      <x:c r="FC332" s="446"/>
      <x:c r="FD332" s="446"/>
      <x:c r="FE332" s="446"/>
      <x:c r="FF332" s="446"/>
    </x:row>
    <x:row r="334" spans="6:162" s="448" customFormat="1" ht="15.75" customHeight="1">
      <x:c r="F334" s="446"/>
      <x:c r="G334" s="446"/>
      <x:c r="H334" s="446"/>
      <x:c r="I334" s="446"/>
      <x:c r="J334" s="446"/>
      <x:c r="K334" s="446"/>
      <x:c r="L334" s="446"/>
      <x:c r="M334" s="446"/>
      <x:c r="N334" s="446"/>
      <x:c r="O334" s="446"/>
      <x:c r="P334" s="446"/>
      <x:c r="Q334" s="446"/>
      <x:c r="R334" s="446"/>
      <x:c r="S334" s="446"/>
      <x:c r="T334" s="446"/>
      <x:c r="U334" s="446"/>
      <x:c r="V334" s="446"/>
      <x:c r="W334" s="446"/>
      <x:c r="X334" s="446"/>
      <x:c r="Y334" s="446"/>
      <x:c r="AA334" s="446"/>
      <x:c r="AC334" s="446"/>
      <x:c r="AD334" s="446"/>
      <x:c r="AE334" s="446"/>
      <x:c r="AF334" s="446"/>
      <x:c r="AG334" s="446"/>
      <x:c r="AH334" s="447"/>
      <x:c r="AI334" s="447"/>
      <x:c r="AJ334" s="446"/>
      <x:c r="AK334" s="446"/>
      <x:c r="AL334" s="446"/>
      <x:c r="AM334" s="446"/>
      <x:c r="AN334" s="446"/>
      <x:c r="AO334" s="446"/>
      <x:c r="AP334" s="446"/>
      <x:c r="AQ334" s="446"/>
      <x:c r="AR334" s="446"/>
      <x:c r="AS334" s="446"/>
      <x:c r="AT334" s="446"/>
      <x:c r="AU334" s="446"/>
      <x:c r="AV334" s="446"/>
      <x:c r="AW334" s="446"/>
      <x:c r="AX334" s="446"/>
      <x:c r="AY334" s="446"/>
      <x:c r="AZ334" s="446"/>
      <x:c r="BA334" s="446"/>
      <x:c r="BB334" s="446"/>
      <x:c r="BC334" s="446"/>
      <x:c r="BD334" s="446"/>
      <x:c r="BE334" s="446"/>
      <x:c r="BF334" s="446"/>
      <x:c r="BG334" s="446"/>
      <x:c r="BH334" s="446"/>
      <x:c r="BI334" s="446"/>
      <x:c r="BJ334" s="446"/>
      <x:c r="BK334" s="446"/>
      <x:c r="BL334" s="446"/>
      <x:c r="BM334" s="446"/>
      <x:c r="BN334" s="446"/>
      <x:c r="BO334" s="446"/>
      <x:c r="BP334" s="446"/>
      <x:c r="BQ334" s="446"/>
      <x:c r="BR334" s="446"/>
      <x:c r="BS334" s="446"/>
      <x:c r="BT334" s="446"/>
      <x:c r="BU334" s="446"/>
      <x:c r="BV334" s="446"/>
      <x:c r="BW334" s="446"/>
      <x:c r="BX334" s="446"/>
      <x:c r="BY334" s="446"/>
      <x:c r="BZ334" s="446"/>
      <x:c r="CA334" s="446"/>
      <x:c r="CB334" s="446"/>
      <x:c r="CC334" s="446"/>
      <x:c r="CD334" s="446"/>
      <x:c r="CE334" s="446"/>
      <x:c r="CF334" s="446"/>
      <x:c r="CG334" s="446"/>
      <x:c r="CH334" s="446"/>
      <x:c r="CI334" s="446"/>
      <x:c r="CJ334" s="446"/>
      <x:c r="CK334" s="446"/>
      <x:c r="CL334" s="446"/>
      <x:c r="CM334" s="446"/>
      <x:c r="CN334" s="446"/>
      <x:c r="CO334" s="446"/>
      <x:c r="CP334" s="446"/>
      <x:c r="CQ334" s="446"/>
      <x:c r="CR334" s="446"/>
      <x:c r="CS334" s="446"/>
      <x:c r="CT334" s="446"/>
      <x:c r="CU334" s="446"/>
      <x:c r="CV334" s="446"/>
      <x:c r="CW334" s="446"/>
      <x:c r="CX334" s="446"/>
      <x:c r="CY334" s="446"/>
      <x:c r="CZ334" s="446"/>
      <x:c r="DA334" s="446"/>
      <x:c r="DB334" s="446"/>
      <x:c r="DC334" s="446"/>
      <x:c r="DD334" s="446"/>
      <x:c r="DE334" s="446"/>
      <x:c r="DF334" s="446"/>
      <x:c r="DG334" s="446"/>
      <x:c r="DH334" s="446"/>
      <x:c r="DI334" s="446"/>
      <x:c r="DJ334" s="446"/>
      <x:c r="DK334" s="446"/>
      <x:c r="DL334" s="446"/>
      <x:c r="DM334" s="446"/>
      <x:c r="DN334" s="446"/>
      <x:c r="DO334" s="446"/>
      <x:c r="DP334" s="446"/>
      <x:c r="DQ334" s="446"/>
      <x:c r="DR334" s="446"/>
      <x:c r="DS334" s="446"/>
      <x:c r="DT334" s="446"/>
      <x:c r="DU334" s="446"/>
      <x:c r="DV334" s="446"/>
      <x:c r="DW334" s="446"/>
      <x:c r="DX334" s="446"/>
      <x:c r="DY334" s="446"/>
      <x:c r="DZ334" s="446"/>
      <x:c r="EA334" s="446"/>
      <x:c r="EB334" s="446"/>
      <x:c r="EC334" s="446"/>
      <x:c r="ED334" s="446"/>
      <x:c r="EE334" s="446"/>
      <x:c r="EF334" s="446"/>
      <x:c r="EG334" s="446"/>
      <x:c r="EH334" s="446"/>
      <x:c r="EI334" s="446"/>
      <x:c r="EJ334" s="446"/>
      <x:c r="EK334" s="446"/>
      <x:c r="EL334" s="446"/>
      <x:c r="EM334" s="446"/>
      <x:c r="EN334" s="446"/>
      <x:c r="EO334" s="446"/>
      <x:c r="EP334" s="446"/>
      <x:c r="EQ334" s="446"/>
      <x:c r="ER334" s="446"/>
      <x:c r="ES334" s="446"/>
      <x:c r="ET334" s="446"/>
      <x:c r="EU334" s="446"/>
      <x:c r="EV334" s="446"/>
      <x:c r="EW334" s="446"/>
      <x:c r="EX334" s="446"/>
      <x:c r="EY334" s="446"/>
      <x:c r="EZ334" s="446"/>
      <x:c r="FA334" s="446"/>
      <x:c r="FB334" s="446"/>
      <x:c r="FC334" s="446"/>
      <x:c r="FD334" s="446"/>
      <x:c r="FE334" s="446"/>
      <x:c r="FF334" s="446"/>
    </x:row>
    <x:row r="336" spans="6:162" s="448" customFormat="1" ht="15.75" customHeight="1">
      <x:c r="F336" s="446"/>
      <x:c r="G336" s="446"/>
      <x:c r="H336" s="446"/>
      <x:c r="I336" s="446"/>
      <x:c r="J336" s="446"/>
      <x:c r="K336" s="446"/>
      <x:c r="L336" s="446"/>
      <x:c r="M336" s="446"/>
      <x:c r="N336" s="446"/>
      <x:c r="O336" s="446"/>
      <x:c r="P336" s="446"/>
      <x:c r="Q336" s="446"/>
      <x:c r="R336" s="446"/>
      <x:c r="S336" s="446"/>
      <x:c r="T336" s="446"/>
      <x:c r="U336" s="446"/>
      <x:c r="V336" s="446"/>
      <x:c r="W336" s="446"/>
      <x:c r="X336" s="446"/>
      <x:c r="Y336" s="446"/>
      <x:c r="AA336" s="446"/>
      <x:c r="AC336" s="446"/>
      <x:c r="AD336" s="446"/>
      <x:c r="AE336" s="446"/>
      <x:c r="AF336" s="446"/>
      <x:c r="AG336" s="446"/>
      <x:c r="AH336" s="447"/>
      <x:c r="AI336" s="447"/>
      <x:c r="AJ336" s="446"/>
      <x:c r="AK336" s="446"/>
      <x:c r="AL336" s="446"/>
      <x:c r="AM336" s="446"/>
      <x:c r="AN336" s="446"/>
      <x:c r="AO336" s="446"/>
      <x:c r="AP336" s="446"/>
      <x:c r="AQ336" s="446"/>
      <x:c r="AR336" s="446"/>
      <x:c r="AS336" s="446"/>
      <x:c r="AT336" s="446"/>
      <x:c r="AU336" s="446"/>
      <x:c r="AV336" s="446"/>
      <x:c r="AW336" s="446"/>
      <x:c r="AX336" s="446"/>
      <x:c r="AY336" s="446"/>
      <x:c r="AZ336" s="446"/>
      <x:c r="BA336" s="446"/>
      <x:c r="BB336" s="446"/>
      <x:c r="BC336" s="446"/>
      <x:c r="BD336" s="446"/>
      <x:c r="BE336" s="446"/>
      <x:c r="BF336" s="446"/>
      <x:c r="BG336" s="446"/>
      <x:c r="BH336" s="446"/>
      <x:c r="BI336" s="446"/>
      <x:c r="BJ336" s="446"/>
      <x:c r="BK336" s="446"/>
      <x:c r="BL336" s="446"/>
      <x:c r="BM336" s="446"/>
      <x:c r="BN336" s="446"/>
      <x:c r="BO336" s="446"/>
      <x:c r="BP336" s="446"/>
      <x:c r="BQ336" s="446"/>
      <x:c r="BR336" s="446"/>
      <x:c r="BS336" s="446"/>
      <x:c r="BT336" s="446"/>
      <x:c r="BU336" s="446"/>
      <x:c r="BV336" s="446"/>
      <x:c r="BW336" s="446"/>
      <x:c r="BX336" s="446"/>
      <x:c r="BY336" s="446"/>
      <x:c r="BZ336" s="446"/>
      <x:c r="CA336" s="446"/>
      <x:c r="CB336" s="446"/>
      <x:c r="CC336" s="446"/>
      <x:c r="CD336" s="446"/>
      <x:c r="CE336" s="446"/>
      <x:c r="CF336" s="446"/>
      <x:c r="CG336" s="446"/>
      <x:c r="CH336" s="446"/>
      <x:c r="CI336" s="446"/>
      <x:c r="CJ336" s="446"/>
      <x:c r="CK336" s="446"/>
      <x:c r="CL336" s="446"/>
      <x:c r="CM336" s="446"/>
      <x:c r="CN336" s="446"/>
      <x:c r="CO336" s="446"/>
      <x:c r="CP336" s="446"/>
      <x:c r="CQ336" s="446"/>
      <x:c r="CR336" s="446"/>
      <x:c r="CS336" s="446"/>
      <x:c r="CT336" s="446"/>
      <x:c r="CU336" s="446"/>
      <x:c r="CV336" s="446"/>
      <x:c r="CW336" s="446"/>
      <x:c r="CX336" s="446"/>
      <x:c r="CY336" s="446"/>
      <x:c r="CZ336" s="446"/>
      <x:c r="DA336" s="446"/>
      <x:c r="DB336" s="446"/>
      <x:c r="DC336" s="446"/>
      <x:c r="DD336" s="446"/>
      <x:c r="DE336" s="446"/>
      <x:c r="DF336" s="446"/>
      <x:c r="DG336" s="446"/>
      <x:c r="DH336" s="446"/>
      <x:c r="DI336" s="446"/>
      <x:c r="DJ336" s="446"/>
      <x:c r="DK336" s="446"/>
      <x:c r="DL336" s="446"/>
      <x:c r="DM336" s="446"/>
      <x:c r="DN336" s="446"/>
      <x:c r="DO336" s="446"/>
      <x:c r="DP336" s="446"/>
      <x:c r="DQ336" s="446"/>
      <x:c r="DR336" s="446"/>
      <x:c r="DS336" s="446"/>
      <x:c r="DT336" s="446"/>
      <x:c r="DU336" s="446"/>
      <x:c r="DV336" s="446"/>
      <x:c r="DW336" s="446"/>
      <x:c r="DX336" s="446"/>
      <x:c r="DY336" s="446"/>
      <x:c r="DZ336" s="446"/>
      <x:c r="EA336" s="446"/>
      <x:c r="EB336" s="446"/>
      <x:c r="EC336" s="446"/>
      <x:c r="ED336" s="446"/>
      <x:c r="EE336" s="446"/>
      <x:c r="EF336" s="446"/>
      <x:c r="EG336" s="446"/>
      <x:c r="EH336" s="446"/>
      <x:c r="EI336" s="446"/>
      <x:c r="EJ336" s="446"/>
      <x:c r="EK336" s="446"/>
      <x:c r="EL336" s="446"/>
      <x:c r="EM336" s="446"/>
      <x:c r="EN336" s="446"/>
      <x:c r="EO336" s="446"/>
      <x:c r="EP336" s="446"/>
      <x:c r="EQ336" s="446"/>
      <x:c r="ER336" s="446"/>
      <x:c r="ES336" s="446"/>
      <x:c r="ET336" s="446"/>
      <x:c r="EU336" s="446"/>
      <x:c r="EV336" s="446"/>
      <x:c r="EW336" s="446"/>
      <x:c r="EX336" s="446"/>
      <x:c r="EY336" s="446"/>
      <x:c r="EZ336" s="446"/>
      <x:c r="FA336" s="446"/>
      <x:c r="FB336" s="446"/>
      <x:c r="FC336" s="446"/>
      <x:c r="FD336" s="446"/>
      <x:c r="FE336" s="446"/>
      <x:c r="FF336" s="446"/>
    </x:row>
    <x:row r="338" spans="6:162" s="448" customFormat="1" ht="15.75" customHeight="1">
      <x:c r="F338" s="446"/>
      <x:c r="G338" s="446"/>
      <x:c r="H338" s="446"/>
      <x:c r="I338" s="446"/>
      <x:c r="J338" s="446"/>
      <x:c r="K338" s="446"/>
      <x:c r="L338" s="446"/>
      <x:c r="M338" s="446"/>
      <x:c r="N338" s="446"/>
      <x:c r="O338" s="446"/>
      <x:c r="P338" s="446"/>
      <x:c r="Q338" s="446"/>
      <x:c r="R338" s="446"/>
      <x:c r="S338" s="446"/>
      <x:c r="T338" s="446"/>
      <x:c r="U338" s="446"/>
      <x:c r="V338" s="446"/>
      <x:c r="W338" s="446"/>
      <x:c r="X338" s="446"/>
      <x:c r="Y338" s="446"/>
      <x:c r="AA338" s="446"/>
      <x:c r="AC338" s="446"/>
      <x:c r="AD338" s="446"/>
      <x:c r="AE338" s="446"/>
      <x:c r="AF338" s="446"/>
      <x:c r="AG338" s="446"/>
      <x:c r="AH338" s="447"/>
      <x:c r="AI338" s="447"/>
      <x:c r="AJ338" s="446"/>
      <x:c r="AK338" s="446"/>
      <x:c r="AL338" s="446"/>
      <x:c r="AM338" s="446"/>
      <x:c r="AN338" s="446"/>
      <x:c r="AO338" s="446"/>
      <x:c r="AP338" s="446"/>
      <x:c r="AQ338" s="446"/>
      <x:c r="AR338" s="446"/>
      <x:c r="AS338" s="446"/>
      <x:c r="AT338" s="446"/>
      <x:c r="AU338" s="446"/>
      <x:c r="AV338" s="446"/>
      <x:c r="AW338" s="446"/>
      <x:c r="AX338" s="446"/>
      <x:c r="AY338" s="446"/>
      <x:c r="AZ338" s="446"/>
      <x:c r="BA338" s="446"/>
      <x:c r="BB338" s="446"/>
      <x:c r="BC338" s="446"/>
      <x:c r="BD338" s="446"/>
      <x:c r="BE338" s="446"/>
      <x:c r="BF338" s="446"/>
      <x:c r="BG338" s="446"/>
      <x:c r="BH338" s="446"/>
      <x:c r="BI338" s="446"/>
      <x:c r="BJ338" s="446"/>
      <x:c r="BK338" s="446"/>
      <x:c r="BL338" s="446"/>
      <x:c r="BM338" s="446"/>
      <x:c r="BN338" s="446"/>
      <x:c r="BO338" s="446"/>
      <x:c r="BP338" s="446"/>
      <x:c r="BQ338" s="446"/>
      <x:c r="BR338" s="446"/>
      <x:c r="BS338" s="446"/>
      <x:c r="BT338" s="446"/>
      <x:c r="BU338" s="446"/>
      <x:c r="BV338" s="446"/>
      <x:c r="BW338" s="446"/>
      <x:c r="BX338" s="446"/>
      <x:c r="BY338" s="446"/>
      <x:c r="BZ338" s="446"/>
      <x:c r="CA338" s="446"/>
      <x:c r="CB338" s="446"/>
      <x:c r="CC338" s="446"/>
      <x:c r="CD338" s="446"/>
      <x:c r="CE338" s="446"/>
      <x:c r="CF338" s="446"/>
      <x:c r="CG338" s="446"/>
      <x:c r="CH338" s="446"/>
      <x:c r="CI338" s="446"/>
      <x:c r="CJ338" s="446"/>
      <x:c r="CK338" s="446"/>
      <x:c r="CL338" s="446"/>
      <x:c r="CM338" s="446"/>
      <x:c r="CN338" s="446"/>
      <x:c r="CO338" s="446"/>
      <x:c r="CP338" s="446"/>
      <x:c r="CQ338" s="446"/>
      <x:c r="CR338" s="446"/>
      <x:c r="CS338" s="446"/>
      <x:c r="CT338" s="446"/>
      <x:c r="CU338" s="446"/>
      <x:c r="CV338" s="446"/>
      <x:c r="CW338" s="446"/>
      <x:c r="CX338" s="446"/>
      <x:c r="CY338" s="446"/>
      <x:c r="CZ338" s="446"/>
      <x:c r="DA338" s="446"/>
      <x:c r="DB338" s="446"/>
      <x:c r="DC338" s="446"/>
      <x:c r="DD338" s="446"/>
      <x:c r="DE338" s="446"/>
      <x:c r="DF338" s="446"/>
      <x:c r="DG338" s="446"/>
      <x:c r="DH338" s="446"/>
      <x:c r="DI338" s="446"/>
      <x:c r="DJ338" s="446"/>
      <x:c r="DK338" s="446"/>
      <x:c r="DL338" s="446"/>
      <x:c r="DM338" s="446"/>
      <x:c r="DN338" s="446"/>
      <x:c r="DO338" s="446"/>
      <x:c r="DP338" s="446"/>
      <x:c r="DQ338" s="446"/>
      <x:c r="DR338" s="446"/>
      <x:c r="DS338" s="446"/>
      <x:c r="DT338" s="446"/>
      <x:c r="DU338" s="446"/>
      <x:c r="DV338" s="446"/>
      <x:c r="DW338" s="446"/>
      <x:c r="DX338" s="446"/>
      <x:c r="DY338" s="446"/>
      <x:c r="DZ338" s="446"/>
      <x:c r="EA338" s="446"/>
      <x:c r="EB338" s="446"/>
      <x:c r="EC338" s="446"/>
      <x:c r="ED338" s="446"/>
      <x:c r="EE338" s="446"/>
      <x:c r="EF338" s="446"/>
      <x:c r="EG338" s="446"/>
      <x:c r="EH338" s="446"/>
      <x:c r="EI338" s="446"/>
      <x:c r="EJ338" s="446"/>
      <x:c r="EK338" s="446"/>
      <x:c r="EL338" s="446"/>
      <x:c r="EM338" s="446"/>
      <x:c r="EN338" s="446"/>
      <x:c r="EO338" s="446"/>
      <x:c r="EP338" s="446"/>
      <x:c r="EQ338" s="446"/>
      <x:c r="ER338" s="446"/>
      <x:c r="ES338" s="446"/>
      <x:c r="ET338" s="446"/>
      <x:c r="EU338" s="446"/>
      <x:c r="EV338" s="446"/>
      <x:c r="EW338" s="446"/>
      <x:c r="EX338" s="446"/>
      <x:c r="EY338" s="446"/>
      <x:c r="EZ338" s="446"/>
      <x:c r="FA338" s="446"/>
      <x:c r="FB338" s="446"/>
      <x:c r="FC338" s="446"/>
      <x:c r="FD338" s="446"/>
      <x:c r="FE338" s="446"/>
      <x:c r="FF338" s="446"/>
    </x:row>
    <x:row r="340" spans="6:162" s="448" customFormat="1" ht="15.75" customHeight="1">
      <x:c r="F340" s="446"/>
      <x:c r="G340" s="446"/>
      <x:c r="H340" s="446"/>
      <x:c r="I340" s="446"/>
      <x:c r="J340" s="446"/>
      <x:c r="K340" s="446"/>
      <x:c r="L340" s="446"/>
      <x:c r="M340" s="446"/>
      <x:c r="N340" s="446"/>
      <x:c r="O340" s="446"/>
      <x:c r="P340" s="446"/>
      <x:c r="Q340" s="446"/>
      <x:c r="R340" s="446"/>
      <x:c r="S340" s="446"/>
      <x:c r="T340" s="446"/>
      <x:c r="U340" s="446"/>
      <x:c r="V340" s="446"/>
      <x:c r="W340" s="446"/>
      <x:c r="X340" s="446"/>
      <x:c r="Y340" s="446"/>
      <x:c r="AA340" s="446"/>
      <x:c r="AC340" s="446"/>
      <x:c r="AD340" s="446"/>
      <x:c r="AE340" s="446"/>
      <x:c r="AF340" s="446"/>
      <x:c r="AG340" s="446"/>
      <x:c r="AH340" s="447"/>
      <x:c r="AI340" s="447"/>
      <x:c r="AJ340" s="446"/>
      <x:c r="AK340" s="446"/>
      <x:c r="AL340" s="446"/>
      <x:c r="AM340" s="446"/>
      <x:c r="AN340" s="446"/>
      <x:c r="AO340" s="446"/>
      <x:c r="AP340" s="446"/>
      <x:c r="AQ340" s="446"/>
      <x:c r="AR340" s="446"/>
      <x:c r="AS340" s="446"/>
      <x:c r="AT340" s="446"/>
      <x:c r="AU340" s="446"/>
      <x:c r="AV340" s="446"/>
      <x:c r="AW340" s="446"/>
      <x:c r="AX340" s="446"/>
      <x:c r="AY340" s="446"/>
      <x:c r="AZ340" s="446"/>
      <x:c r="BA340" s="446"/>
      <x:c r="BB340" s="446"/>
      <x:c r="BC340" s="446"/>
      <x:c r="BD340" s="446"/>
      <x:c r="BE340" s="446"/>
      <x:c r="BF340" s="446"/>
      <x:c r="BG340" s="446"/>
      <x:c r="BH340" s="446"/>
      <x:c r="BI340" s="446"/>
      <x:c r="BJ340" s="446"/>
      <x:c r="BK340" s="446"/>
      <x:c r="BL340" s="446"/>
      <x:c r="BM340" s="446"/>
      <x:c r="BN340" s="446"/>
      <x:c r="BO340" s="446"/>
      <x:c r="BP340" s="446"/>
      <x:c r="BQ340" s="446"/>
      <x:c r="BR340" s="446"/>
      <x:c r="BS340" s="446"/>
      <x:c r="BT340" s="446"/>
      <x:c r="BU340" s="446"/>
      <x:c r="BV340" s="446"/>
      <x:c r="BW340" s="446"/>
      <x:c r="BX340" s="446"/>
      <x:c r="BY340" s="446"/>
      <x:c r="BZ340" s="446"/>
      <x:c r="CA340" s="446"/>
      <x:c r="CB340" s="446"/>
      <x:c r="CC340" s="446"/>
      <x:c r="CD340" s="446"/>
      <x:c r="CE340" s="446"/>
      <x:c r="CF340" s="446"/>
      <x:c r="CG340" s="446"/>
      <x:c r="CH340" s="446"/>
      <x:c r="CI340" s="446"/>
      <x:c r="CJ340" s="446"/>
      <x:c r="CK340" s="446"/>
      <x:c r="CL340" s="446"/>
      <x:c r="CM340" s="446"/>
      <x:c r="CN340" s="446"/>
      <x:c r="CO340" s="446"/>
      <x:c r="CP340" s="446"/>
      <x:c r="CQ340" s="446"/>
      <x:c r="CR340" s="446"/>
      <x:c r="CS340" s="446"/>
      <x:c r="CT340" s="446"/>
      <x:c r="CU340" s="446"/>
      <x:c r="CV340" s="446"/>
      <x:c r="CW340" s="446"/>
      <x:c r="CX340" s="446"/>
      <x:c r="CY340" s="446"/>
      <x:c r="CZ340" s="446"/>
      <x:c r="DA340" s="446"/>
      <x:c r="DB340" s="446"/>
      <x:c r="DC340" s="446"/>
      <x:c r="DD340" s="446"/>
      <x:c r="DE340" s="446"/>
      <x:c r="DF340" s="446"/>
      <x:c r="DG340" s="446"/>
      <x:c r="DH340" s="446"/>
      <x:c r="DI340" s="446"/>
      <x:c r="DJ340" s="446"/>
      <x:c r="DK340" s="446"/>
      <x:c r="DL340" s="446"/>
      <x:c r="DM340" s="446"/>
      <x:c r="DN340" s="446"/>
      <x:c r="DO340" s="446"/>
      <x:c r="DP340" s="446"/>
      <x:c r="DQ340" s="446"/>
      <x:c r="DR340" s="446"/>
      <x:c r="DS340" s="446"/>
      <x:c r="DT340" s="446"/>
      <x:c r="DU340" s="446"/>
      <x:c r="DV340" s="446"/>
      <x:c r="DW340" s="446"/>
      <x:c r="DX340" s="446"/>
      <x:c r="DY340" s="446"/>
      <x:c r="DZ340" s="446"/>
      <x:c r="EA340" s="446"/>
      <x:c r="EB340" s="446"/>
      <x:c r="EC340" s="446"/>
      <x:c r="ED340" s="446"/>
      <x:c r="EE340" s="446"/>
      <x:c r="EF340" s="446"/>
      <x:c r="EG340" s="446"/>
      <x:c r="EH340" s="446"/>
      <x:c r="EI340" s="446"/>
      <x:c r="EJ340" s="446"/>
      <x:c r="EK340" s="446"/>
      <x:c r="EL340" s="446"/>
      <x:c r="EM340" s="446"/>
      <x:c r="EN340" s="446"/>
      <x:c r="EO340" s="446"/>
      <x:c r="EP340" s="446"/>
      <x:c r="EQ340" s="446"/>
      <x:c r="ER340" s="446"/>
      <x:c r="ES340" s="446"/>
      <x:c r="ET340" s="446"/>
      <x:c r="EU340" s="446"/>
      <x:c r="EV340" s="446"/>
      <x:c r="EW340" s="446"/>
      <x:c r="EX340" s="446"/>
      <x:c r="EY340" s="446"/>
      <x:c r="EZ340" s="446"/>
      <x:c r="FA340" s="446"/>
      <x:c r="FB340" s="446"/>
      <x:c r="FC340" s="446"/>
      <x:c r="FD340" s="446"/>
      <x:c r="FE340" s="446"/>
      <x:c r="FF340" s="446"/>
    </x:row>
    <x:row r="342" spans="6:162" s="448" customFormat="1" ht="15.75" customHeight="1">
      <x:c r="F342" s="446"/>
      <x:c r="G342" s="446"/>
      <x:c r="H342" s="446"/>
      <x:c r="I342" s="446"/>
      <x:c r="J342" s="446"/>
      <x:c r="K342" s="446"/>
      <x:c r="L342" s="446"/>
      <x:c r="M342" s="446"/>
      <x:c r="N342" s="446"/>
      <x:c r="O342" s="446"/>
      <x:c r="P342" s="446"/>
      <x:c r="Q342" s="446"/>
      <x:c r="R342" s="446"/>
      <x:c r="S342" s="446"/>
      <x:c r="T342" s="446"/>
      <x:c r="U342" s="446"/>
      <x:c r="V342" s="446"/>
      <x:c r="W342" s="446"/>
      <x:c r="X342" s="446"/>
      <x:c r="Y342" s="446"/>
      <x:c r="AA342" s="446"/>
      <x:c r="AC342" s="446"/>
      <x:c r="AD342" s="446"/>
      <x:c r="AE342" s="446"/>
      <x:c r="AF342" s="446"/>
      <x:c r="AG342" s="446"/>
      <x:c r="AH342" s="447"/>
      <x:c r="AI342" s="447"/>
      <x:c r="AJ342" s="446"/>
      <x:c r="AK342" s="446"/>
      <x:c r="AL342" s="446"/>
      <x:c r="AM342" s="446"/>
      <x:c r="AN342" s="446"/>
      <x:c r="AO342" s="446"/>
      <x:c r="AP342" s="446"/>
      <x:c r="AQ342" s="446"/>
      <x:c r="AR342" s="446"/>
      <x:c r="AS342" s="446"/>
      <x:c r="AT342" s="446"/>
      <x:c r="AU342" s="446"/>
      <x:c r="AV342" s="446"/>
      <x:c r="AW342" s="446"/>
      <x:c r="AX342" s="446"/>
      <x:c r="AY342" s="446"/>
      <x:c r="AZ342" s="446"/>
      <x:c r="BA342" s="446"/>
      <x:c r="BB342" s="446"/>
      <x:c r="BC342" s="446"/>
      <x:c r="BD342" s="446"/>
      <x:c r="BE342" s="446"/>
      <x:c r="BF342" s="446"/>
      <x:c r="BG342" s="446"/>
      <x:c r="BH342" s="446"/>
      <x:c r="BI342" s="446"/>
      <x:c r="BJ342" s="446"/>
      <x:c r="BK342" s="446"/>
      <x:c r="BL342" s="446"/>
      <x:c r="BM342" s="446"/>
      <x:c r="BN342" s="446"/>
      <x:c r="BO342" s="446"/>
      <x:c r="BP342" s="446"/>
      <x:c r="BQ342" s="446"/>
      <x:c r="BR342" s="446"/>
      <x:c r="BS342" s="446"/>
      <x:c r="BT342" s="446"/>
      <x:c r="BU342" s="446"/>
      <x:c r="BV342" s="446"/>
      <x:c r="BW342" s="446"/>
      <x:c r="BX342" s="446"/>
      <x:c r="BY342" s="446"/>
      <x:c r="BZ342" s="446"/>
      <x:c r="CA342" s="446"/>
      <x:c r="CB342" s="446"/>
      <x:c r="CC342" s="446"/>
      <x:c r="CD342" s="446"/>
      <x:c r="CE342" s="446"/>
      <x:c r="CF342" s="446"/>
      <x:c r="CG342" s="446"/>
      <x:c r="CH342" s="446"/>
      <x:c r="CI342" s="446"/>
      <x:c r="CJ342" s="446"/>
      <x:c r="CK342" s="446"/>
      <x:c r="CL342" s="446"/>
      <x:c r="CM342" s="446"/>
      <x:c r="CN342" s="446"/>
      <x:c r="CO342" s="446"/>
      <x:c r="CP342" s="446"/>
      <x:c r="CQ342" s="446"/>
      <x:c r="CR342" s="446"/>
      <x:c r="CS342" s="446"/>
      <x:c r="CT342" s="446"/>
      <x:c r="CU342" s="446"/>
      <x:c r="CV342" s="446"/>
      <x:c r="CW342" s="446"/>
      <x:c r="CX342" s="446"/>
      <x:c r="CY342" s="446"/>
      <x:c r="CZ342" s="446"/>
      <x:c r="DA342" s="446"/>
      <x:c r="DB342" s="446"/>
      <x:c r="DC342" s="446"/>
      <x:c r="DD342" s="446"/>
      <x:c r="DE342" s="446"/>
      <x:c r="DF342" s="446"/>
      <x:c r="DG342" s="446"/>
      <x:c r="DH342" s="446"/>
      <x:c r="DI342" s="446"/>
      <x:c r="DJ342" s="446"/>
      <x:c r="DK342" s="446"/>
      <x:c r="DL342" s="446"/>
      <x:c r="DM342" s="446"/>
      <x:c r="DN342" s="446"/>
      <x:c r="DO342" s="446"/>
      <x:c r="DP342" s="446"/>
      <x:c r="DQ342" s="446"/>
      <x:c r="DR342" s="446"/>
      <x:c r="DS342" s="446"/>
      <x:c r="DT342" s="446"/>
      <x:c r="DU342" s="446"/>
      <x:c r="DV342" s="446"/>
      <x:c r="DW342" s="446"/>
      <x:c r="DX342" s="446"/>
      <x:c r="DY342" s="446"/>
      <x:c r="DZ342" s="446"/>
      <x:c r="EA342" s="446"/>
      <x:c r="EB342" s="446"/>
      <x:c r="EC342" s="446"/>
      <x:c r="ED342" s="446"/>
      <x:c r="EE342" s="446"/>
      <x:c r="EF342" s="446"/>
      <x:c r="EG342" s="446"/>
      <x:c r="EH342" s="446"/>
      <x:c r="EI342" s="446"/>
      <x:c r="EJ342" s="446"/>
      <x:c r="EK342" s="446"/>
      <x:c r="EL342" s="446"/>
      <x:c r="EM342" s="446"/>
      <x:c r="EN342" s="446"/>
      <x:c r="EO342" s="446"/>
      <x:c r="EP342" s="446"/>
      <x:c r="EQ342" s="446"/>
      <x:c r="ER342" s="446"/>
      <x:c r="ES342" s="446"/>
      <x:c r="ET342" s="446"/>
      <x:c r="EU342" s="446"/>
      <x:c r="EV342" s="446"/>
      <x:c r="EW342" s="446"/>
      <x:c r="EX342" s="446"/>
      <x:c r="EY342" s="446"/>
      <x:c r="EZ342" s="446"/>
      <x:c r="FA342" s="446"/>
      <x:c r="FB342" s="446"/>
      <x:c r="FC342" s="446"/>
      <x:c r="FD342" s="446"/>
      <x:c r="FE342" s="446"/>
      <x:c r="FF342" s="446"/>
    </x:row>
    <x:row r="344" spans="6:162" s="448" customFormat="1" ht="15.75" customHeight="1">
      <x:c r="F344" s="446"/>
      <x:c r="G344" s="446"/>
      <x:c r="H344" s="446"/>
      <x:c r="I344" s="446"/>
      <x:c r="J344" s="446"/>
      <x:c r="K344" s="446"/>
      <x:c r="L344" s="446"/>
      <x:c r="M344" s="446"/>
      <x:c r="N344" s="446"/>
      <x:c r="O344" s="446"/>
      <x:c r="P344" s="446"/>
      <x:c r="Q344" s="446"/>
      <x:c r="R344" s="446"/>
      <x:c r="S344" s="446"/>
      <x:c r="T344" s="446"/>
      <x:c r="U344" s="446"/>
      <x:c r="V344" s="446"/>
      <x:c r="W344" s="446"/>
      <x:c r="X344" s="446"/>
      <x:c r="Y344" s="446"/>
      <x:c r="AA344" s="446"/>
      <x:c r="AC344" s="446"/>
      <x:c r="AD344" s="446"/>
      <x:c r="AE344" s="446"/>
      <x:c r="AF344" s="446"/>
      <x:c r="AG344" s="446"/>
      <x:c r="AH344" s="447"/>
      <x:c r="AI344" s="447"/>
      <x:c r="AJ344" s="446"/>
      <x:c r="AK344" s="446"/>
      <x:c r="AL344" s="446"/>
      <x:c r="AM344" s="446"/>
      <x:c r="AN344" s="446"/>
      <x:c r="AO344" s="446"/>
      <x:c r="AP344" s="446"/>
      <x:c r="AQ344" s="446"/>
      <x:c r="AR344" s="446"/>
      <x:c r="AS344" s="446"/>
      <x:c r="AT344" s="446"/>
      <x:c r="AU344" s="446"/>
      <x:c r="AV344" s="446"/>
      <x:c r="AW344" s="446"/>
      <x:c r="AX344" s="446"/>
      <x:c r="AY344" s="446"/>
      <x:c r="AZ344" s="446"/>
      <x:c r="BA344" s="446"/>
      <x:c r="BB344" s="446"/>
      <x:c r="BC344" s="446"/>
      <x:c r="BD344" s="446"/>
      <x:c r="BE344" s="446"/>
      <x:c r="BF344" s="446"/>
      <x:c r="BG344" s="446"/>
      <x:c r="BH344" s="446"/>
      <x:c r="BI344" s="446"/>
      <x:c r="BJ344" s="446"/>
      <x:c r="BK344" s="446"/>
      <x:c r="BL344" s="446"/>
      <x:c r="BM344" s="446"/>
      <x:c r="BN344" s="446"/>
      <x:c r="BO344" s="446"/>
      <x:c r="BP344" s="446"/>
      <x:c r="BQ344" s="446"/>
      <x:c r="BR344" s="446"/>
      <x:c r="BS344" s="446"/>
      <x:c r="BT344" s="446"/>
      <x:c r="BU344" s="446"/>
      <x:c r="BV344" s="446"/>
      <x:c r="BW344" s="446"/>
      <x:c r="BX344" s="446"/>
      <x:c r="BY344" s="446"/>
      <x:c r="BZ344" s="446"/>
      <x:c r="CA344" s="446"/>
      <x:c r="CB344" s="446"/>
      <x:c r="CC344" s="446"/>
      <x:c r="CD344" s="446"/>
      <x:c r="CE344" s="446"/>
      <x:c r="CF344" s="446"/>
      <x:c r="CG344" s="446"/>
      <x:c r="CH344" s="446"/>
      <x:c r="CI344" s="446"/>
      <x:c r="CJ344" s="446"/>
      <x:c r="CK344" s="446"/>
      <x:c r="CL344" s="446"/>
      <x:c r="CM344" s="446"/>
      <x:c r="CN344" s="446"/>
      <x:c r="CO344" s="446"/>
      <x:c r="CP344" s="446"/>
      <x:c r="CQ344" s="446"/>
      <x:c r="CR344" s="446"/>
      <x:c r="CS344" s="446"/>
      <x:c r="CT344" s="446"/>
      <x:c r="CU344" s="446"/>
      <x:c r="CV344" s="446"/>
      <x:c r="CW344" s="446"/>
      <x:c r="CX344" s="446"/>
      <x:c r="CY344" s="446"/>
      <x:c r="CZ344" s="446"/>
      <x:c r="DA344" s="446"/>
      <x:c r="DB344" s="446"/>
      <x:c r="DC344" s="446"/>
      <x:c r="DD344" s="446"/>
      <x:c r="DE344" s="446"/>
      <x:c r="DF344" s="446"/>
      <x:c r="DG344" s="446"/>
      <x:c r="DH344" s="446"/>
      <x:c r="DI344" s="446"/>
      <x:c r="DJ344" s="446"/>
      <x:c r="DK344" s="446"/>
      <x:c r="DL344" s="446"/>
      <x:c r="DM344" s="446"/>
      <x:c r="DN344" s="446"/>
      <x:c r="DO344" s="446"/>
      <x:c r="DP344" s="446"/>
      <x:c r="DQ344" s="446"/>
      <x:c r="DR344" s="446"/>
      <x:c r="DS344" s="446"/>
      <x:c r="DT344" s="446"/>
      <x:c r="DU344" s="446"/>
      <x:c r="DV344" s="446"/>
      <x:c r="DW344" s="446"/>
      <x:c r="DX344" s="446"/>
      <x:c r="DY344" s="446"/>
      <x:c r="DZ344" s="446"/>
      <x:c r="EA344" s="446"/>
      <x:c r="EB344" s="446"/>
      <x:c r="EC344" s="446"/>
      <x:c r="ED344" s="446"/>
      <x:c r="EE344" s="446"/>
      <x:c r="EF344" s="446"/>
      <x:c r="EG344" s="446"/>
      <x:c r="EH344" s="446"/>
      <x:c r="EI344" s="446"/>
      <x:c r="EJ344" s="446"/>
      <x:c r="EK344" s="446"/>
      <x:c r="EL344" s="446"/>
      <x:c r="EM344" s="446"/>
      <x:c r="EN344" s="446"/>
      <x:c r="EO344" s="446"/>
      <x:c r="EP344" s="446"/>
      <x:c r="EQ344" s="446"/>
      <x:c r="ER344" s="446"/>
      <x:c r="ES344" s="446"/>
      <x:c r="ET344" s="446"/>
      <x:c r="EU344" s="446"/>
      <x:c r="EV344" s="446"/>
      <x:c r="EW344" s="446"/>
      <x:c r="EX344" s="446"/>
      <x:c r="EY344" s="446"/>
      <x:c r="EZ344" s="446"/>
      <x:c r="FA344" s="446"/>
      <x:c r="FB344" s="446"/>
      <x:c r="FC344" s="446"/>
      <x:c r="FD344" s="446"/>
      <x:c r="FE344" s="446"/>
      <x:c r="FF344" s="446"/>
    </x:row>
    <x:row r="346" spans="6:162" s="448" customFormat="1" ht="15.75" customHeight="1">
      <x:c r="F346" s="446"/>
      <x:c r="G346" s="446"/>
      <x:c r="H346" s="446"/>
      <x:c r="I346" s="446"/>
      <x:c r="J346" s="446"/>
      <x:c r="K346" s="446"/>
      <x:c r="L346" s="446"/>
      <x:c r="M346" s="446"/>
      <x:c r="N346" s="446"/>
      <x:c r="O346" s="446"/>
      <x:c r="P346" s="446"/>
      <x:c r="Q346" s="446"/>
      <x:c r="R346" s="446"/>
      <x:c r="S346" s="446"/>
      <x:c r="T346" s="446"/>
      <x:c r="U346" s="446"/>
      <x:c r="V346" s="446"/>
      <x:c r="W346" s="446"/>
      <x:c r="X346" s="446"/>
      <x:c r="Y346" s="446"/>
      <x:c r="AA346" s="446"/>
      <x:c r="AC346" s="446"/>
      <x:c r="AD346" s="446"/>
      <x:c r="AE346" s="446"/>
      <x:c r="AF346" s="446"/>
      <x:c r="AG346" s="446"/>
      <x:c r="AH346" s="447"/>
      <x:c r="AI346" s="447"/>
      <x:c r="AJ346" s="446"/>
      <x:c r="AK346" s="446"/>
      <x:c r="AL346" s="446"/>
      <x:c r="AM346" s="446"/>
      <x:c r="AN346" s="446"/>
      <x:c r="AO346" s="446"/>
      <x:c r="AP346" s="446"/>
      <x:c r="AQ346" s="446"/>
      <x:c r="AR346" s="446"/>
      <x:c r="AS346" s="446"/>
      <x:c r="AT346" s="446"/>
      <x:c r="AU346" s="446"/>
      <x:c r="AV346" s="446"/>
      <x:c r="AW346" s="446"/>
      <x:c r="AX346" s="446"/>
      <x:c r="AY346" s="446"/>
      <x:c r="AZ346" s="446"/>
      <x:c r="BA346" s="446"/>
      <x:c r="BB346" s="446"/>
      <x:c r="BC346" s="446"/>
      <x:c r="BD346" s="446"/>
      <x:c r="BE346" s="446"/>
      <x:c r="BF346" s="446"/>
      <x:c r="BG346" s="446"/>
      <x:c r="BH346" s="446"/>
      <x:c r="BI346" s="446"/>
      <x:c r="BJ346" s="446"/>
      <x:c r="BK346" s="446"/>
      <x:c r="BL346" s="446"/>
      <x:c r="BM346" s="446"/>
      <x:c r="BN346" s="446"/>
      <x:c r="BO346" s="446"/>
      <x:c r="BP346" s="446"/>
      <x:c r="BQ346" s="446"/>
      <x:c r="BR346" s="446"/>
      <x:c r="BS346" s="446"/>
      <x:c r="BT346" s="446"/>
      <x:c r="BU346" s="446"/>
      <x:c r="BV346" s="446"/>
      <x:c r="BW346" s="446"/>
      <x:c r="BX346" s="446"/>
      <x:c r="BY346" s="446"/>
      <x:c r="BZ346" s="446"/>
      <x:c r="CA346" s="446"/>
      <x:c r="CB346" s="446"/>
      <x:c r="CC346" s="446"/>
      <x:c r="CD346" s="446"/>
      <x:c r="CE346" s="446"/>
      <x:c r="CF346" s="446"/>
      <x:c r="CG346" s="446"/>
      <x:c r="CH346" s="446"/>
      <x:c r="CI346" s="446"/>
      <x:c r="CJ346" s="446"/>
      <x:c r="CK346" s="446"/>
      <x:c r="CL346" s="446"/>
      <x:c r="CM346" s="446"/>
      <x:c r="CN346" s="446"/>
      <x:c r="CO346" s="446"/>
      <x:c r="CP346" s="446"/>
      <x:c r="CQ346" s="446"/>
      <x:c r="CR346" s="446"/>
      <x:c r="CS346" s="446"/>
      <x:c r="CT346" s="446"/>
      <x:c r="CU346" s="446"/>
      <x:c r="CV346" s="446"/>
      <x:c r="CW346" s="446"/>
      <x:c r="CX346" s="446"/>
      <x:c r="CY346" s="446"/>
      <x:c r="CZ346" s="446"/>
      <x:c r="DA346" s="446"/>
      <x:c r="DB346" s="446"/>
      <x:c r="DC346" s="446"/>
      <x:c r="DD346" s="446"/>
      <x:c r="DE346" s="446"/>
      <x:c r="DF346" s="446"/>
      <x:c r="DG346" s="446"/>
      <x:c r="DH346" s="446"/>
      <x:c r="DI346" s="446"/>
      <x:c r="DJ346" s="446"/>
      <x:c r="DK346" s="446"/>
      <x:c r="DL346" s="446"/>
      <x:c r="DM346" s="446"/>
      <x:c r="DN346" s="446"/>
      <x:c r="DO346" s="446"/>
      <x:c r="DP346" s="446"/>
      <x:c r="DQ346" s="446"/>
      <x:c r="DR346" s="446"/>
      <x:c r="DS346" s="446"/>
      <x:c r="DT346" s="446"/>
      <x:c r="DU346" s="446"/>
      <x:c r="DV346" s="446"/>
      <x:c r="DW346" s="446"/>
      <x:c r="DX346" s="446"/>
      <x:c r="DY346" s="446"/>
      <x:c r="DZ346" s="446"/>
      <x:c r="EA346" s="446"/>
      <x:c r="EB346" s="446"/>
      <x:c r="EC346" s="446"/>
      <x:c r="ED346" s="446"/>
      <x:c r="EE346" s="446"/>
      <x:c r="EF346" s="446"/>
      <x:c r="EG346" s="446"/>
      <x:c r="EH346" s="446"/>
      <x:c r="EI346" s="446"/>
      <x:c r="EJ346" s="446"/>
      <x:c r="EK346" s="446"/>
      <x:c r="EL346" s="446"/>
      <x:c r="EM346" s="446"/>
      <x:c r="EN346" s="446"/>
      <x:c r="EO346" s="446"/>
      <x:c r="EP346" s="446"/>
      <x:c r="EQ346" s="446"/>
      <x:c r="ER346" s="446"/>
      <x:c r="ES346" s="446"/>
      <x:c r="ET346" s="446"/>
      <x:c r="EU346" s="446"/>
      <x:c r="EV346" s="446"/>
      <x:c r="EW346" s="446"/>
      <x:c r="EX346" s="446"/>
      <x:c r="EY346" s="446"/>
      <x:c r="EZ346" s="446"/>
      <x:c r="FA346" s="446"/>
      <x:c r="FB346" s="446"/>
      <x:c r="FC346" s="446"/>
      <x:c r="FD346" s="446"/>
      <x:c r="FE346" s="446"/>
      <x:c r="FF346" s="446"/>
    </x:row>
    <x:row r="348" spans="6:162" s="448" customFormat="1" ht="15.75" customHeight="1">
      <x:c r="F348" s="446"/>
      <x:c r="G348" s="446"/>
      <x:c r="H348" s="446"/>
      <x:c r="I348" s="446"/>
      <x:c r="J348" s="446"/>
      <x:c r="K348" s="446"/>
      <x:c r="L348" s="446"/>
      <x:c r="M348" s="446"/>
      <x:c r="N348" s="446"/>
      <x:c r="O348" s="446"/>
      <x:c r="P348" s="446"/>
      <x:c r="Q348" s="446"/>
      <x:c r="R348" s="446"/>
      <x:c r="S348" s="446"/>
      <x:c r="T348" s="446"/>
      <x:c r="U348" s="446"/>
      <x:c r="V348" s="446"/>
      <x:c r="W348" s="446"/>
      <x:c r="X348" s="446"/>
      <x:c r="Y348" s="446"/>
      <x:c r="AA348" s="446"/>
      <x:c r="AC348" s="446"/>
      <x:c r="AD348" s="446"/>
      <x:c r="AE348" s="446"/>
      <x:c r="AF348" s="446"/>
      <x:c r="AG348" s="446"/>
      <x:c r="AH348" s="447"/>
      <x:c r="AI348" s="447"/>
      <x:c r="AJ348" s="446"/>
      <x:c r="AK348" s="446"/>
      <x:c r="AL348" s="446"/>
      <x:c r="AM348" s="446"/>
      <x:c r="AN348" s="446"/>
      <x:c r="AO348" s="446"/>
      <x:c r="AP348" s="446"/>
      <x:c r="AQ348" s="446"/>
      <x:c r="AR348" s="446"/>
      <x:c r="AS348" s="446"/>
      <x:c r="AT348" s="446"/>
      <x:c r="AU348" s="446"/>
      <x:c r="AV348" s="446"/>
      <x:c r="AW348" s="446"/>
      <x:c r="AX348" s="446"/>
      <x:c r="AY348" s="446"/>
      <x:c r="AZ348" s="446"/>
      <x:c r="BA348" s="446"/>
      <x:c r="BB348" s="446"/>
      <x:c r="BC348" s="446"/>
      <x:c r="BD348" s="446"/>
      <x:c r="BE348" s="446"/>
      <x:c r="BF348" s="446"/>
      <x:c r="BG348" s="446"/>
      <x:c r="BH348" s="446"/>
      <x:c r="BI348" s="446"/>
      <x:c r="BJ348" s="446"/>
      <x:c r="BK348" s="446"/>
      <x:c r="BL348" s="446"/>
      <x:c r="BM348" s="446"/>
      <x:c r="BN348" s="446"/>
      <x:c r="BO348" s="446"/>
      <x:c r="BP348" s="446"/>
      <x:c r="BQ348" s="446"/>
      <x:c r="BR348" s="446"/>
      <x:c r="BS348" s="446"/>
      <x:c r="BT348" s="446"/>
      <x:c r="BU348" s="446"/>
      <x:c r="BV348" s="446"/>
      <x:c r="BW348" s="446"/>
      <x:c r="BX348" s="446"/>
      <x:c r="BY348" s="446"/>
      <x:c r="BZ348" s="446"/>
      <x:c r="CA348" s="446"/>
      <x:c r="CB348" s="446"/>
      <x:c r="CC348" s="446"/>
      <x:c r="CD348" s="446"/>
      <x:c r="CE348" s="446"/>
      <x:c r="CF348" s="446"/>
      <x:c r="CG348" s="446"/>
      <x:c r="CH348" s="446"/>
      <x:c r="CI348" s="446"/>
      <x:c r="CJ348" s="446"/>
      <x:c r="CK348" s="446"/>
      <x:c r="CL348" s="446"/>
      <x:c r="CM348" s="446"/>
      <x:c r="CN348" s="446"/>
      <x:c r="CO348" s="446"/>
      <x:c r="CP348" s="446"/>
      <x:c r="CQ348" s="446"/>
      <x:c r="CR348" s="446"/>
      <x:c r="CS348" s="446"/>
      <x:c r="CT348" s="446"/>
      <x:c r="CU348" s="446"/>
      <x:c r="CV348" s="446"/>
      <x:c r="CW348" s="446"/>
      <x:c r="CX348" s="446"/>
      <x:c r="CY348" s="446"/>
      <x:c r="CZ348" s="446"/>
      <x:c r="DA348" s="446"/>
      <x:c r="DB348" s="446"/>
      <x:c r="DC348" s="446"/>
      <x:c r="DD348" s="446"/>
      <x:c r="DE348" s="446"/>
      <x:c r="DF348" s="446"/>
      <x:c r="DG348" s="446"/>
      <x:c r="DH348" s="446"/>
      <x:c r="DI348" s="446"/>
      <x:c r="DJ348" s="446"/>
      <x:c r="DK348" s="446"/>
      <x:c r="DL348" s="446"/>
      <x:c r="DM348" s="446"/>
      <x:c r="DN348" s="446"/>
      <x:c r="DO348" s="446"/>
      <x:c r="DP348" s="446"/>
      <x:c r="DQ348" s="446"/>
      <x:c r="DR348" s="446"/>
      <x:c r="DS348" s="446"/>
      <x:c r="DT348" s="446"/>
      <x:c r="DU348" s="446"/>
      <x:c r="DV348" s="446"/>
      <x:c r="DW348" s="446"/>
      <x:c r="DX348" s="446"/>
      <x:c r="DY348" s="446"/>
      <x:c r="DZ348" s="446"/>
      <x:c r="EA348" s="446"/>
      <x:c r="EB348" s="446"/>
      <x:c r="EC348" s="446"/>
      <x:c r="ED348" s="446"/>
      <x:c r="EE348" s="446"/>
      <x:c r="EF348" s="446"/>
      <x:c r="EG348" s="446"/>
      <x:c r="EH348" s="446"/>
      <x:c r="EI348" s="446"/>
      <x:c r="EJ348" s="446"/>
      <x:c r="EK348" s="446"/>
      <x:c r="EL348" s="446"/>
      <x:c r="EM348" s="446"/>
      <x:c r="EN348" s="446"/>
      <x:c r="EO348" s="446"/>
      <x:c r="EP348" s="446"/>
      <x:c r="EQ348" s="446"/>
      <x:c r="ER348" s="446"/>
      <x:c r="ES348" s="446"/>
      <x:c r="ET348" s="446"/>
      <x:c r="EU348" s="446"/>
      <x:c r="EV348" s="446"/>
      <x:c r="EW348" s="446"/>
      <x:c r="EX348" s="446"/>
      <x:c r="EY348" s="446"/>
      <x:c r="EZ348" s="446"/>
      <x:c r="FA348" s="446"/>
      <x:c r="FB348" s="446"/>
      <x:c r="FC348" s="446"/>
      <x:c r="FD348" s="446"/>
      <x:c r="FE348" s="446"/>
      <x:c r="FF348" s="446"/>
    </x:row>
    <x:row r="350" spans="6:162" s="448" customFormat="1" ht="15.75" customHeight="1">
      <x:c r="F350" s="446"/>
      <x:c r="G350" s="446"/>
      <x:c r="H350" s="446"/>
      <x:c r="I350" s="446"/>
      <x:c r="J350" s="446"/>
      <x:c r="K350" s="446"/>
      <x:c r="L350" s="446"/>
      <x:c r="M350" s="446"/>
      <x:c r="N350" s="446"/>
      <x:c r="O350" s="446"/>
      <x:c r="P350" s="446"/>
      <x:c r="Q350" s="446"/>
      <x:c r="R350" s="446"/>
      <x:c r="S350" s="446"/>
      <x:c r="T350" s="446"/>
      <x:c r="U350" s="446"/>
      <x:c r="V350" s="446"/>
      <x:c r="W350" s="446"/>
      <x:c r="X350" s="446"/>
      <x:c r="Y350" s="446"/>
      <x:c r="AA350" s="446"/>
      <x:c r="AC350" s="446"/>
      <x:c r="AD350" s="446"/>
      <x:c r="AE350" s="446"/>
      <x:c r="AF350" s="446"/>
      <x:c r="AG350" s="446"/>
      <x:c r="AH350" s="447"/>
      <x:c r="AI350" s="447"/>
      <x:c r="AJ350" s="446"/>
      <x:c r="AK350" s="446"/>
      <x:c r="AL350" s="446"/>
      <x:c r="AM350" s="446"/>
      <x:c r="AN350" s="446"/>
      <x:c r="AO350" s="446"/>
      <x:c r="AP350" s="446"/>
      <x:c r="AQ350" s="446"/>
      <x:c r="AR350" s="446"/>
      <x:c r="AS350" s="446"/>
      <x:c r="AT350" s="446"/>
      <x:c r="AU350" s="446"/>
      <x:c r="AV350" s="446"/>
      <x:c r="AW350" s="446"/>
      <x:c r="AX350" s="446"/>
      <x:c r="AY350" s="446"/>
      <x:c r="AZ350" s="446"/>
      <x:c r="BA350" s="446"/>
      <x:c r="BB350" s="446"/>
      <x:c r="BC350" s="446"/>
      <x:c r="BD350" s="446"/>
      <x:c r="BE350" s="446"/>
      <x:c r="BF350" s="446"/>
      <x:c r="BG350" s="446"/>
      <x:c r="BH350" s="446"/>
      <x:c r="BI350" s="446"/>
      <x:c r="BJ350" s="446"/>
      <x:c r="BK350" s="446"/>
      <x:c r="BL350" s="446"/>
      <x:c r="BM350" s="446"/>
      <x:c r="BN350" s="446"/>
      <x:c r="BO350" s="446"/>
      <x:c r="BP350" s="446"/>
      <x:c r="BQ350" s="446"/>
      <x:c r="BR350" s="446"/>
      <x:c r="BS350" s="446"/>
      <x:c r="BT350" s="446"/>
      <x:c r="BU350" s="446"/>
      <x:c r="BV350" s="446"/>
      <x:c r="BW350" s="446"/>
      <x:c r="BX350" s="446"/>
      <x:c r="BY350" s="446"/>
      <x:c r="BZ350" s="446"/>
      <x:c r="CA350" s="446"/>
      <x:c r="CB350" s="446"/>
      <x:c r="CC350" s="446"/>
      <x:c r="CD350" s="446"/>
      <x:c r="CE350" s="446"/>
      <x:c r="CF350" s="446"/>
      <x:c r="CG350" s="446"/>
      <x:c r="CH350" s="446"/>
      <x:c r="CI350" s="446"/>
      <x:c r="CJ350" s="446"/>
      <x:c r="CK350" s="446"/>
      <x:c r="CL350" s="446"/>
      <x:c r="CM350" s="446"/>
      <x:c r="CN350" s="446"/>
      <x:c r="CO350" s="446"/>
      <x:c r="CP350" s="446"/>
      <x:c r="CQ350" s="446"/>
      <x:c r="CR350" s="446"/>
      <x:c r="CS350" s="446"/>
      <x:c r="CT350" s="446"/>
      <x:c r="CU350" s="446"/>
      <x:c r="CV350" s="446"/>
      <x:c r="CW350" s="446"/>
      <x:c r="CX350" s="446"/>
      <x:c r="CY350" s="446"/>
      <x:c r="CZ350" s="446"/>
      <x:c r="DA350" s="446"/>
      <x:c r="DB350" s="446"/>
      <x:c r="DC350" s="446"/>
      <x:c r="DD350" s="446"/>
      <x:c r="DE350" s="446"/>
      <x:c r="DF350" s="446"/>
      <x:c r="DG350" s="446"/>
      <x:c r="DH350" s="446"/>
      <x:c r="DI350" s="446"/>
      <x:c r="DJ350" s="446"/>
      <x:c r="DK350" s="446"/>
      <x:c r="DL350" s="446"/>
      <x:c r="DM350" s="446"/>
      <x:c r="DN350" s="446"/>
      <x:c r="DO350" s="446"/>
      <x:c r="DP350" s="446"/>
      <x:c r="DQ350" s="446"/>
      <x:c r="DR350" s="446"/>
      <x:c r="DS350" s="446"/>
      <x:c r="DT350" s="446"/>
      <x:c r="DU350" s="446"/>
      <x:c r="DV350" s="446"/>
      <x:c r="DW350" s="446"/>
      <x:c r="DX350" s="446"/>
      <x:c r="DY350" s="446"/>
      <x:c r="DZ350" s="446"/>
      <x:c r="EA350" s="446"/>
      <x:c r="EB350" s="446"/>
      <x:c r="EC350" s="446"/>
      <x:c r="ED350" s="446"/>
      <x:c r="EE350" s="446"/>
      <x:c r="EF350" s="446"/>
      <x:c r="EG350" s="446"/>
      <x:c r="EH350" s="446"/>
      <x:c r="EI350" s="446"/>
      <x:c r="EJ350" s="446"/>
      <x:c r="EK350" s="446"/>
      <x:c r="EL350" s="446"/>
      <x:c r="EM350" s="446"/>
      <x:c r="EN350" s="446"/>
      <x:c r="EO350" s="446"/>
      <x:c r="EP350" s="446"/>
      <x:c r="EQ350" s="446"/>
      <x:c r="ER350" s="446"/>
      <x:c r="ES350" s="446"/>
      <x:c r="ET350" s="446"/>
      <x:c r="EU350" s="446"/>
      <x:c r="EV350" s="446"/>
      <x:c r="EW350" s="446"/>
      <x:c r="EX350" s="446"/>
      <x:c r="EY350" s="446"/>
      <x:c r="EZ350" s="446"/>
      <x:c r="FA350" s="446"/>
      <x:c r="FB350" s="446"/>
      <x:c r="FC350" s="446"/>
      <x:c r="FD350" s="446"/>
      <x:c r="FE350" s="446"/>
      <x:c r="FF350" s="446"/>
    </x:row>
    <x:row r="352" spans="6:162" s="448" customFormat="1" ht="15.75" customHeight="1">
      <x:c r="F352" s="446"/>
      <x:c r="G352" s="446"/>
      <x:c r="H352" s="446"/>
      <x:c r="I352" s="446"/>
      <x:c r="J352" s="446"/>
      <x:c r="K352" s="446"/>
      <x:c r="L352" s="446"/>
      <x:c r="M352" s="446"/>
      <x:c r="N352" s="446"/>
      <x:c r="O352" s="446"/>
      <x:c r="P352" s="446"/>
      <x:c r="Q352" s="446"/>
      <x:c r="R352" s="446"/>
      <x:c r="S352" s="446"/>
      <x:c r="T352" s="446"/>
      <x:c r="U352" s="446"/>
      <x:c r="V352" s="446"/>
      <x:c r="W352" s="446"/>
      <x:c r="X352" s="446"/>
      <x:c r="Y352" s="446"/>
      <x:c r="AA352" s="446"/>
      <x:c r="AC352" s="446"/>
      <x:c r="AD352" s="446"/>
      <x:c r="AE352" s="446"/>
      <x:c r="AF352" s="446"/>
      <x:c r="AG352" s="446"/>
      <x:c r="AH352" s="447"/>
      <x:c r="AI352" s="447"/>
      <x:c r="AJ352" s="446"/>
      <x:c r="AK352" s="446"/>
      <x:c r="AL352" s="446"/>
      <x:c r="AM352" s="446"/>
      <x:c r="AN352" s="446"/>
      <x:c r="AO352" s="446"/>
      <x:c r="AP352" s="446"/>
      <x:c r="AQ352" s="446"/>
      <x:c r="AR352" s="446"/>
      <x:c r="AS352" s="446"/>
      <x:c r="AT352" s="446"/>
      <x:c r="AU352" s="446"/>
      <x:c r="AV352" s="446"/>
      <x:c r="AW352" s="446"/>
      <x:c r="AX352" s="446"/>
      <x:c r="AY352" s="446"/>
      <x:c r="AZ352" s="446"/>
      <x:c r="BA352" s="446"/>
      <x:c r="BB352" s="446"/>
      <x:c r="BC352" s="446"/>
      <x:c r="BD352" s="446"/>
      <x:c r="BE352" s="446"/>
      <x:c r="BF352" s="446"/>
      <x:c r="BG352" s="446"/>
      <x:c r="BH352" s="446"/>
      <x:c r="BI352" s="446"/>
      <x:c r="BJ352" s="446"/>
      <x:c r="BK352" s="446"/>
      <x:c r="BL352" s="446"/>
      <x:c r="BM352" s="446"/>
      <x:c r="BN352" s="446"/>
      <x:c r="BO352" s="446"/>
      <x:c r="BP352" s="446"/>
      <x:c r="BQ352" s="446"/>
      <x:c r="BR352" s="446"/>
      <x:c r="BS352" s="446"/>
      <x:c r="BT352" s="446"/>
      <x:c r="BU352" s="446"/>
      <x:c r="BV352" s="446"/>
      <x:c r="BW352" s="446"/>
      <x:c r="BX352" s="446"/>
      <x:c r="BY352" s="446"/>
      <x:c r="BZ352" s="446"/>
      <x:c r="CA352" s="446"/>
      <x:c r="CB352" s="446"/>
      <x:c r="CC352" s="446"/>
      <x:c r="CD352" s="446"/>
      <x:c r="CE352" s="446"/>
      <x:c r="CF352" s="446"/>
      <x:c r="CG352" s="446"/>
      <x:c r="CH352" s="446"/>
      <x:c r="CI352" s="446"/>
      <x:c r="CJ352" s="446"/>
      <x:c r="CK352" s="446"/>
      <x:c r="CL352" s="446"/>
      <x:c r="CM352" s="446"/>
      <x:c r="CN352" s="446"/>
      <x:c r="CO352" s="446"/>
      <x:c r="CP352" s="446"/>
      <x:c r="CQ352" s="446"/>
      <x:c r="CR352" s="446"/>
      <x:c r="CS352" s="446"/>
      <x:c r="CT352" s="446"/>
      <x:c r="CU352" s="446"/>
      <x:c r="CV352" s="446"/>
      <x:c r="CW352" s="446"/>
      <x:c r="CX352" s="446"/>
      <x:c r="CY352" s="446"/>
      <x:c r="CZ352" s="446"/>
      <x:c r="DA352" s="446"/>
      <x:c r="DB352" s="446"/>
      <x:c r="DC352" s="446"/>
      <x:c r="DD352" s="446"/>
      <x:c r="DE352" s="446"/>
      <x:c r="DF352" s="446"/>
      <x:c r="DG352" s="446"/>
      <x:c r="DH352" s="446"/>
      <x:c r="DI352" s="446"/>
      <x:c r="DJ352" s="446"/>
      <x:c r="DK352" s="446"/>
      <x:c r="DL352" s="446"/>
      <x:c r="DM352" s="446"/>
      <x:c r="DN352" s="446"/>
      <x:c r="DO352" s="446"/>
      <x:c r="DP352" s="446"/>
      <x:c r="DQ352" s="446"/>
      <x:c r="DR352" s="446"/>
      <x:c r="DS352" s="446"/>
      <x:c r="DT352" s="446"/>
      <x:c r="DU352" s="446"/>
      <x:c r="DV352" s="446"/>
      <x:c r="DW352" s="446"/>
      <x:c r="DX352" s="446"/>
      <x:c r="DY352" s="446"/>
      <x:c r="DZ352" s="446"/>
      <x:c r="EA352" s="446"/>
      <x:c r="EB352" s="446"/>
      <x:c r="EC352" s="446"/>
      <x:c r="ED352" s="446"/>
      <x:c r="EE352" s="446"/>
      <x:c r="EF352" s="446"/>
      <x:c r="EG352" s="446"/>
      <x:c r="EH352" s="446"/>
      <x:c r="EI352" s="446"/>
      <x:c r="EJ352" s="446"/>
      <x:c r="EK352" s="446"/>
      <x:c r="EL352" s="446"/>
      <x:c r="EM352" s="446"/>
      <x:c r="EN352" s="446"/>
      <x:c r="EO352" s="446"/>
      <x:c r="EP352" s="446"/>
      <x:c r="EQ352" s="446"/>
      <x:c r="ER352" s="446"/>
      <x:c r="ES352" s="446"/>
      <x:c r="ET352" s="446"/>
      <x:c r="EU352" s="446"/>
      <x:c r="EV352" s="446"/>
      <x:c r="EW352" s="446"/>
      <x:c r="EX352" s="446"/>
      <x:c r="EY352" s="446"/>
      <x:c r="EZ352" s="446"/>
      <x:c r="FA352" s="446"/>
      <x:c r="FB352" s="446"/>
      <x:c r="FC352" s="446"/>
      <x:c r="FD352" s="446"/>
      <x:c r="FE352" s="446"/>
      <x:c r="FF352" s="446"/>
    </x:row>
    <x:row r="354" spans="6:162" s="448" customFormat="1" ht="15.75" customHeight="1">
      <x:c r="F354" s="446"/>
      <x:c r="G354" s="446"/>
      <x:c r="H354" s="446"/>
      <x:c r="I354" s="446"/>
      <x:c r="J354" s="446"/>
      <x:c r="K354" s="446"/>
      <x:c r="L354" s="446"/>
      <x:c r="M354" s="446"/>
      <x:c r="N354" s="446"/>
      <x:c r="O354" s="446"/>
      <x:c r="P354" s="446"/>
      <x:c r="Q354" s="446"/>
      <x:c r="R354" s="446"/>
      <x:c r="S354" s="446"/>
      <x:c r="T354" s="446"/>
      <x:c r="U354" s="446"/>
      <x:c r="V354" s="446"/>
      <x:c r="W354" s="446"/>
      <x:c r="X354" s="446"/>
      <x:c r="Y354" s="446"/>
      <x:c r="AA354" s="446"/>
      <x:c r="AC354" s="446"/>
      <x:c r="AD354" s="446"/>
      <x:c r="AE354" s="446"/>
      <x:c r="AF354" s="446"/>
      <x:c r="AG354" s="446"/>
      <x:c r="AH354" s="447"/>
      <x:c r="AI354" s="447"/>
      <x:c r="AJ354" s="446"/>
      <x:c r="AK354" s="446"/>
      <x:c r="AL354" s="446"/>
      <x:c r="AM354" s="446"/>
      <x:c r="AN354" s="446"/>
      <x:c r="AO354" s="446"/>
      <x:c r="AP354" s="446"/>
      <x:c r="AQ354" s="446"/>
      <x:c r="AR354" s="446"/>
      <x:c r="AS354" s="446"/>
      <x:c r="AT354" s="446"/>
      <x:c r="AU354" s="446"/>
      <x:c r="AV354" s="446"/>
      <x:c r="AW354" s="446"/>
      <x:c r="AX354" s="446"/>
      <x:c r="AY354" s="446"/>
      <x:c r="AZ354" s="446"/>
      <x:c r="BA354" s="446"/>
      <x:c r="BB354" s="446"/>
      <x:c r="BC354" s="446"/>
      <x:c r="BD354" s="446"/>
      <x:c r="BE354" s="446"/>
      <x:c r="BF354" s="446"/>
      <x:c r="BG354" s="446"/>
      <x:c r="BH354" s="446"/>
      <x:c r="BI354" s="446"/>
      <x:c r="BJ354" s="446"/>
      <x:c r="BK354" s="446"/>
      <x:c r="BL354" s="446"/>
      <x:c r="BM354" s="446"/>
      <x:c r="BN354" s="446"/>
      <x:c r="BO354" s="446"/>
      <x:c r="BP354" s="446"/>
      <x:c r="BQ354" s="446"/>
      <x:c r="BR354" s="446"/>
      <x:c r="BS354" s="446"/>
      <x:c r="BT354" s="446"/>
      <x:c r="BU354" s="446"/>
      <x:c r="BV354" s="446"/>
      <x:c r="BW354" s="446"/>
      <x:c r="BX354" s="446"/>
      <x:c r="BY354" s="446"/>
      <x:c r="BZ354" s="446"/>
      <x:c r="CA354" s="446"/>
      <x:c r="CB354" s="446"/>
      <x:c r="CC354" s="446"/>
      <x:c r="CD354" s="446"/>
      <x:c r="CE354" s="446"/>
      <x:c r="CF354" s="446"/>
      <x:c r="CG354" s="446"/>
      <x:c r="CH354" s="446"/>
      <x:c r="CI354" s="446"/>
      <x:c r="CJ354" s="446"/>
      <x:c r="CK354" s="446"/>
      <x:c r="CL354" s="446"/>
      <x:c r="CM354" s="446"/>
      <x:c r="CN354" s="446"/>
      <x:c r="CO354" s="446"/>
      <x:c r="CP354" s="446"/>
      <x:c r="CQ354" s="446"/>
      <x:c r="CR354" s="446"/>
      <x:c r="CS354" s="446"/>
      <x:c r="CT354" s="446"/>
      <x:c r="CU354" s="446"/>
      <x:c r="CV354" s="446"/>
      <x:c r="CW354" s="446"/>
      <x:c r="CX354" s="446"/>
      <x:c r="CY354" s="446"/>
      <x:c r="CZ354" s="446"/>
      <x:c r="DA354" s="446"/>
      <x:c r="DB354" s="446"/>
      <x:c r="DC354" s="446"/>
      <x:c r="DD354" s="446"/>
      <x:c r="DE354" s="446"/>
      <x:c r="DF354" s="446"/>
      <x:c r="DG354" s="446"/>
      <x:c r="DH354" s="446"/>
      <x:c r="DI354" s="446"/>
      <x:c r="DJ354" s="446"/>
      <x:c r="DK354" s="446"/>
      <x:c r="DL354" s="446"/>
      <x:c r="DM354" s="446"/>
      <x:c r="DN354" s="446"/>
      <x:c r="DO354" s="446"/>
      <x:c r="DP354" s="446"/>
      <x:c r="DQ354" s="446"/>
      <x:c r="DR354" s="446"/>
      <x:c r="DS354" s="446"/>
      <x:c r="DT354" s="446"/>
      <x:c r="DU354" s="446"/>
      <x:c r="DV354" s="446"/>
      <x:c r="DW354" s="446"/>
      <x:c r="DX354" s="446"/>
      <x:c r="DY354" s="446"/>
      <x:c r="DZ354" s="446"/>
      <x:c r="EA354" s="446"/>
      <x:c r="EB354" s="446"/>
      <x:c r="EC354" s="446"/>
      <x:c r="ED354" s="446"/>
      <x:c r="EE354" s="446"/>
      <x:c r="EF354" s="446"/>
      <x:c r="EG354" s="446"/>
      <x:c r="EH354" s="446"/>
      <x:c r="EI354" s="446"/>
      <x:c r="EJ354" s="446"/>
      <x:c r="EK354" s="446"/>
      <x:c r="EL354" s="446"/>
      <x:c r="EM354" s="446"/>
      <x:c r="EN354" s="446"/>
      <x:c r="EO354" s="446"/>
      <x:c r="EP354" s="446"/>
      <x:c r="EQ354" s="446"/>
      <x:c r="ER354" s="446"/>
      <x:c r="ES354" s="446"/>
      <x:c r="ET354" s="446"/>
      <x:c r="EU354" s="446"/>
      <x:c r="EV354" s="446"/>
      <x:c r="EW354" s="446"/>
      <x:c r="EX354" s="446"/>
      <x:c r="EY354" s="446"/>
      <x:c r="EZ354" s="446"/>
      <x:c r="FA354" s="446"/>
      <x:c r="FB354" s="446"/>
      <x:c r="FC354" s="446"/>
      <x:c r="FD354" s="446"/>
      <x:c r="FE354" s="446"/>
      <x:c r="FF354" s="446"/>
    </x:row>
    <x:row r="356" spans="6:162" s="448" customFormat="1" ht="15.75" customHeight="1">
      <x:c r="F356" s="446"/>
      <x:c r="G356" s="446"/>
      <x:c r="H356" s="446"/>
      <x:c r="I356" s="446"/>
      <x:c r="J356" s="446"/>
      <x:c r="K356" s="446"/>
      <x:c r="L356" s="446"/>
      <x:c r="M356" s="446"/>
      <x:c r="N356" s="446"/>
      <x:c r="O356" s="446"/>
      <x:c r="P356" s="446"/>
      <x:c r="Q356" s="446"/>
      <x:c r="R356" s="446"/>
      <x:c r="S356" s="446"/>
      <x:c r="T356" s="446"/>
      <x:c r="U356" s="446"/>
      <x:c r="V356" s="446"/>
      <x:c r="W356" s="446"/>
      <x:c r="X356" s="446"/>
      <x:c r="Y356" s="446"/>
      <x:c r="AA356" s="446"/>
      <x:c r="AC356" s="446"/>
      <x:c r="AD356" s="446"/>
      <x:c r="AE356" s="446"/>
      <x:c r="AF356" s="446"/>
      <x:c r="AG356" s="446"/>
      <x:c r="AH356" s="447"/>
      <x:c r="AI356" s="447"/>
      <x:c r="AJ356" s="446"/>
      <x:c r="AK356" s="446"/>
      <x:c r="AL356" s="446"/>
      <x:c r="AM356" s="446"/>
      <x:c r="AN356" s="446"/>
      <x:c r="AO356" s="446"/>
      <x:c r="AP356" s="446"/>
      <x:c r="AQ356" s="446"/>
      <x:c r="AR356" s="446"/>
      <x:c r="AS356" s="446"/>
      <x:c r="AT356" s="446"/>
      <x:c r="AU356" s="446"/>
      <x:c r="AV356" s="446"/>
      <x:c r="AW356" s="446"/>
      <x:c r="AX356" s="446"/>
      <x:c r="AY356" s="446"/>
      <x:c r="AZ356" s="446"/>
      <x:c r="BA356" s="446"/>
      <x:c r="BB356" s="446"/>
      <x:c r="BC356" s="446"/>
      <x:c r="BD356" s="446"/>
      <x:c r="BE356" s="446"/>
      <x:c r="BF356" s="446"/>
      <x:c r="BG356" s="446"/>
      <x:c r="BH356" s="446"/>
      <x:c r="BI356" s="446"/>
      <x:c r="BJ356" s="446"/>
      <x:c r="BK356" s="446"/>
      <x:c r="BL356" s="446"/>
      <x:c r="BM356" s="446"/>
      <x:c r="BN356" s="446"/>
      <x:c r="BO356" s="446"/>
      <x:c r="BP356" s="446"/>
      <x:c r="BQ356" s="446"/>
      <x:c r="BR356" s="446"/>
      <x:c r="BS356" s="446"/>
      <x:c r="BT356" s="446"/>
      <x:c r="BU356" s="446"/>
      <x:c r="BV356" s="446"/>
      <x:c r="BW356" s="446"/>
      <x:c r="BX356" s="446"/>
      <x:c r="BY356" s="446"/>
      <x:c r="BZ356" s="446"/>
      <x:c r="CA356" s="446"/>
      <x:c r="CB356" s="446"/>
      <x:c r="CC356" s="446"/>
      <x:c r="CD356" s="446"/>
      <x:c r="CE356" s="446"/>
      <x:c r="CF356" s="446"/>
      <x:c r="CG356" s="446"/>
      <x:c r="CH356" s="446"/>
      <x:c r="CI356" s="446"/>
      <x:c r="CJ356" s="446"/>
      <x:c r="CK356" s="446"/>
      <x:c r="CL356" s="446"/>
      <x:c r="CM356" s="446"/>
      <x:c r="CN356" s="446"/>
      <x:c r="CO356" s="446"/>
      <x:c r="CP356" s="446"/>
      <x:c r="CQ356" s="446"/>
      <x:c r="CR356" s="446"/>
      <x:c r="CS356" s="446"/>
      <x:c r="CT356" s="446"/>
      <x:c r="CU356" s="446"/>
      <x:c r="CV356" s="446"/>
      <x:c r="CW356" s="446"/>
      <x:c r="CX356" s="446"/>
      <x:c r="CY356" s="446"/>
      <x:c r="CZ356" s="446"/>
      <x:c r="DA356" s="446"/>
      <x:c r="DB356" s="446"/>
      <x:c r="DC356" s="446"/>
      <x:c r="DD356" s="446"/>
      <x:c r="DE356" s="446"/>
      <x:c r="DF356" s="446"/>
      <x:c r="DG356" s="446"/>
      <x:c r="DH356" s="446"/>
      <x:c r="DI356" s="446"/>
      <x:c r="DJ356" s="446"/>
      <x:c r="DK356" s="446"/>
      <x:c r="DL356" s="446"/>
      <x:c r="DM356" s="446"/>
      <x:c r="DN356" s="446"/>
      <x:c r="DO356" s="446"/>
      <x:c r="DP356" s="446"/>
      <x:c r="DQ356" s="446"/>
      <x:c r="DR356" s="446"/>
      <x:c r="DS356" s="446"/>
      <x:c r="DT356" s="446"/>
      <x:c r="DU356" s="446"/>
      <x:c r="DV356" s="446"/>
      <x:c r="DW356" s="446"/>
      <x:c r="DX356" s="446"/>
      <x:c r="DY356" s="446"/>
      <x:c r="DZ356" s="446"/>
      <x:c r="EA356" s="446"/>
      <x:c r="EB356" s="446"/>
      <x:c r="EC356" s="446"/>
      <x:c r="ED356" s="446"/>
      <x:c r="EE356" s="446"/>
      <x:c r="EF356" s="446"/>
      <x:c r="EG356" s="446"/>
      <x:c r="EH356" s="446"/>
      <x:c r="EI356" s="446"/>
      <x:c r="EJ356" s="446"/>
      <x:c r="EK356" s="446"/>
      <x:c r="EL356" s="446"/>
      <x:c r="EM356" s="446"/>
      <x:c r="EN356" s="446"/>
      <x:c r="EO356" s="446"/>
      <x:c r="EP356" s="446"/>
      <x:c r="EQ356" s="446"/>
      <x:c r="ER356" s="446"/>
      <x:c r="ES356" s="446"/>
      <x:c r="ET356" s="446"/>
      <x:c r="EU356" s="446"/>
      <x:c r="EV356" s="446"/>
      <x:c r="EW356" s="446"/>
      <x:c r="EX356" s="446"/>
      <x:c r="EY356" s="446"/>
      <x:c r="EZ356" s="446"/>
      <x:c r="FA356" s="446"/>
      <x:c r="FB356" s="446"/>
      <x:c r="FC356" s="446"/>
      <x:c r="FD356" s="446"/>
      <x:c r="FE356" s="446"/>
      <x:c r="FF356" s="446"/>
    </x:row>
    <x:row r="358" spans="6:162" s="448" customFormat="1" ht="15.75" customHeight="1">
      <x:c r="F358" s="446"/>
      <x:c r="G358" s="446"/>
      <x:c r="H358" s="446"/>
      <x:c r="I358" s="446"/>
      <x:c r="J358" s="446"/>
      <x:c r="K358" s="446"/>
      <x:c r="L358" s="446"/>
      <x:c r="M358" s="446"/>
      <x:c r="N358" s="446"/>
      <x:c r="O358" s="446"/>
      <x:c r="P358" s="446"/>
      <x:c r="Q358" s="446"/>
      <x:c r="R358" s="446"/>
      <x:c r="S358" s="446"/>
      <x:c r="T358" s="446"/>
      <x:c r="U358" s="446"/>
      <x:c r="V358" s="446"/>
      <x:c r="W358" s="446"/>
      <x:c r="X358" s="446"/>
      <x:c r="Y358" s="446"/>
      <x:c r="AA358" s="446"/>
      <x:c r="AC358" s="446"/>
      <x:c r="AD358" s="446"/>
      <x:c r="AE358" s="446"/>
      <x:c r="AF358" s="446"/>
      <x:c r="AG358" s="446"/>
      <x:c r="AH358" s="447"/>
      <x:c r="AI358" s="447"/>
      <x:c r="AJ358" s="446"/>
      <x:c r="AK358" s="446"/>
      <x:c r="AL358" s="446"/>
      <x:c r="AM358" s="446"/>
      <x:c r="AN358" s="446"/>
      <x:c r="AO358" s="446"/>
      <x:c r="AP358" s="446"/>
      <x:c r="AQ358" s="446"/>
      <x:c r="AR358" s="446"/>
      <x:c r="AS358" s="446"/>
      <x:c r="AT358" s="446"/>
      <x:c r="AU358" s="446"/>
      <x:c r="AV358" s="446"/>
      <x:c r="AW358" s="446"/>
      <x:c r="AX358" s="446"/>
      <x:c r="AY358" s="446"/>
      <x:c r="AZ358" s="446"/>
      <x:c r="BA358" s="446"/>
      <x:c r="BB358" s="446"/>
      <x:c r="BC358" s="446"/>
      <x:c r="BD358" s="446"/>
      <x:c r="BE358" s="446"/>
      <x:c r="BF358" s="446"/>
      <x:c r="BG358" s="446"/>
      <x:c r="BH358" s="446"/>
      <x:c r="BI358" s="446"/>
      <x:c r="BJ358" s="446"/>
      <x:c r="BK358" s="446"/>
      <x:c r="BL358" s="446"/>
      <x:c r="BM358" s="446"/>
      <x:c r="BN358" s="446"/>
      <x:c r="BO358" s="446"/>
      <x:c r="BP358" s="446"/>
      <x:c r="BQ358" s="446"/>
      <x:c r="BR358" s="446"/>
      <x:c r="BS358" s="446"/>
      <x:c r="BT358" s="446"/>
      <x:c r="BU358" s="446"/>
      <x:c r="BV358" s="446"/>
      <x:c r="BW358" s="446"/>
      <x:c r="BX358" s="446"/>
      <x:c r="BY358" s="446"/>
      <x:c r="BZ358" s="446"/>
      <x:c r="CA358" s="446"/>
      <x:c r="CB358" s="446"/>
      <x:c r="CC358" s="446"/>
      <x:c r="CD358" s="446"/>
      <x:c r="CE358" s="446"/>
      <x:c r="CF358" s="446"/>
      <x:c r="CG358" s="446"/>
      <x:c r="CH358" s="446"/>
      <x:c r="CI358" s="446"/>
      <x:c r="CJ358" s="446"/>
      <x:c r="CK358" s="446"/>
      <x:c r="CL358" s="446"/>
      <x:c r="CM358" s="446"/>
      <x:c r="CN358" s="446"/>
      <x:c r="CO358" s="446"/>
      <x:c r="CP358" s="446"/>
      <x:c r="CQ358" s="446"/>
      <x:c r="CR358" s="446"/>
      <x:c r="CS358" s="446"/>
      <x:c r="CT358" s="446"/>
      <x:c r="CU358" s="446"/>
      <x:c r="CV358" s="446"/>
      <x:c r="CW358" s="446"/>
      <x:c r="CX358" s="446"/>
      <x:c r="CY358" s="446"/>
      <x:c r="CZ358" s="446"/>
      <x:c r="DA358" s="446"/>
      <x:c r="DB358" s="446"/>
      <x:c r="DC358" s="446"/>
      <x:c r="DD358" s="446"/>
      <x:c r="DE358" s="446"/>
      <x:c r="DF358" s="446"/>
      <x:c r="DG358" s="446"/>
      <x:c r="DH358" s="446"/>
      <x:c r="DI358" s="446"/>
      <x:c r="DJ358" s="446"/>
      <x:c r="DK358" s="446"/>
      <x:c r="DL358" s="446"/>
      <x:c r="DM358" s="446"/>
      <x:c r="DN358" s="446"/>
      <x:c r="DO358" s="446"/>
      <x:c r="DP358" s="446"/>
      <x:c r="DQ358" s="446"/>
      <x:c r="DR358" s="446"/>
      <x:c r="DS358" s="446"/>
      <x:c r="DT358" s="446"/>
      <x:c r="DU358" s="446"/>
      <x:c r="DV358" s="446"/>
      <x:c r="DW358" s="446"/>
      <x:c r="DX358" s="446"/>
      <x:c r="DY358" s="446"/>
      <x:c r="DZ358" s="446"/>
      <x:c r="EA358" s="446"/>
      <x:c r="EB358" s="446"/>
      <x:c r="EC358" s="446"/>
      <x:c r="ED358" s="446"/>
      <x:c r="EE358" s="446"/>
      <x:c r="EF358" s="446"/>
      <x:c r="EG358" s="446"/>
      <x:c r="EH358" s="446"/>
      <x:c r="EI358" s="446"/>
      <x:c r="EJ358" s="446"/>
      <x:c r="EK358" s="446"/>
      <x:c r="EL358" s="446"/>
      <x:c r="EM358" s="446"/>
      <x:c r="EN358" s="446"/>
      <x:c r="EO358" s="446"/>
      <x:c r="EP358" s="446"/>
      <x:c r="EQ358" s="446"/>
      <x:c r="ER358" s="446"/>
      <x:c r="ES358" s="446"/>
      <x:c r="ET358" s="446"/>
      <x:c r="EU358" s="446"/>
      <x:c r="EV358" s="446"/>
      <x:c r="EW358" s="446"/>
      <x:c r="EX358" s="446"/>
      <x:c r="EY358" s="446"/>
      <x:c r="EZ358" s="446"/>
      <x:c r="FA358" s="446"/>
      <x:c r="FB358" s="446"/>
      <x:c r="FC358" s="446"/>
      <x:c r="FD358" s="446"/>
      <x:c r="FE358" s="446"/>
      <x:c r="FF358" s="446"/>
    </x:row>
  </x:sheetData>
  <x:mergeCells count="9">
    <x:mergeCell ref="B149:D149"/>
    <x:mergeCell ref="C153:D155"/>
    <x:mergeCell ref="C156:D157"/>
    <x:mergeCell ref="B5:AH5"/>
    <x:mergeCell ref="F7:J7"/>
    <x:mergeCell ref="L7:P7"/>
    <x:mergeCell ref="R7:AF7"/>
    <x:mergeCell ref="B136:D145"/>
    <x:mergeCell ref="B146:D148"/>
  </x:mergeCells>
  <x:printOptions horizontalCentered="1"/>
  <x:pageMargins left="0.2" right="0.2" top="0.5" bottom="0.5" header="0.3" footer="0.3"/>
  <x:pageSetup paperSize="5" scale="31" fitToHeight="0" orientation="landscape" r:id="rId1"/>
  <x:rowBreaks count="1" manualBreakCount="1">
    <x:brk id="133" max="34" man="1"/>
  </x:rowBreak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dimension ref="A1:P285"/>
  <x:sheetViews>
    <x:sheetView zoomScale="80" zoomScaleNormal="80" workbookViewId="0">
      <x:pane xSplit="4" ySplit="6" topLeftCell="E7" activePane="bottomRight" state="frozen"/>
      <x:selection activeCell="C390" sqref="C390"/>
      <x:selection pane="topRight" activeCell="C390" sqref="C390"/>
      <x:selection pane="bottomLeft" activeCell="C390" sqref="C390"/>
      <x:selection pane="bottomRight" activeCell="C390" sqref="C390"/>
    </x:sheetView>
  </x:sheetViews>
  <x:sheetFormatPr defaultRowHeight="15"/>
  <x:cols>
    <x:col min="1" max="1" width="4.7109375" customWidth="1"/>
    <x:col min="2" max="2" width="7" style="1681" customWidth="1"/>
    <x:col min="3" max="3" width="59.85546875" customWidth="1"/>
    <x:col min="4" max="4" width="3.140625" customWidth="1"/>
    <x:col min="5" max="5" width="14.42578125" style="13" customWidth="1"/>
    <x:col min="6" max="6" width="15.28515625" customWidth="1"/>
    <x:col min="7" max="7" width="13.7109375" customWidth="1"/>
    <x:col min="8" max="8" width="11.140625" bestFit="1" customWidth="1"/>
    <x:col min="9" max="9" width="14.42578125" customWidth="1"/>
    <x:col min="12" max="12" width="9.85546875" bestFit="1" customWidth="1"/>
    <x:col min="13" max="13" width="3.85546875" customWidth="1"/>
    <x:col min="14" max="14" width="11.85546875" customWidth="1"/>
  </x:cols>
  <x:sheetData>
    <x:row r="1" spans="1:9" s="1534" customFormat="1" ht="18">
      <x:c r="A1" s="1863" t="s">
        <x:v>1397</x:v>
      </x:c>
      <x:c r="B1" s="1863"/>
      <x:c r="C1" s="1863"/>
      <x:c r="D1" s="1863"/>
      <x:c r="E1" s="1863"/>
      <x:c r="F1" s="1863"/>
      <x:c r="G1" s="1863"/>
      <x:c r="H1" s="1864"/>
    </x:row>
    <x:row r="2" spans="1:9" s="240" customFormat="1" ht="15.75">
      <x:c r="A2" s="1865" t="s">
        <x:v>211</x:v>
      </x:c>
      <x:c r="B2" s="1866"/>
      <x:c r="C2" s="1866"/>
      <x:c r="D2" s="1866"/>
      <x:c r="E2" s="1866"/>
      <x:c r="F2" s="1867"/>
      <x:c r="G2" s="1867"/>
      <x:c r="H2" s="1867"/>
    </x:row>
    <x:row r="3" spans="1:9" s="257" customFormat="1" ht="12.75">
      <x:c r="B3" s="1392"/>
      <x:c r="E3" s="457"/>
    </x:row>
    <x:row r="4" spans="1:9" s="257" customFormat="1" ht="12.75">
      <x:c r="B4" s="1392"/>
      <x:c r="E4" s="457"/>
    </x:row>
    <x:row r="5" spans="1:9" s="257" customFormat="1" ht="12.75">
      <x:c r="B5" s="1392"/>
      <x:c r="D5" s="97"/>
      <x:c r="E5" s="97" t="s">
        <x:v>212</x:v>
      </x:c>
      <x:c r="F5" s="97"/>
      <x:c r="G5" s="97" t="s">
        <x:v>213</x:v>
      </x:c>
      <x:c r="H5" s="97"/>
    </x:row>
    <x:row r="6" spans="1:9" s="257" customFormat="1" ht="12.75">
      <x:c r="A6" s="98" t="s">
        <x:v>214</x:v>
      </x:c>
      <x:c r="B6" s="494"/>
      <x:c r="D6" s="97"/>
      <x:c r="E6" s="97" t="s">
        <x:v>215</x:v>
      </x:c>
      <x:c r="F6" s="97" t="s">
        <x:v>216</x:v>
      </x:c>
      <x:c r="G6" s="97" t="s">
        <x:v>109</x:v>
      </x:c>
      <x:c r="H6" s="97"/>
    </x:row>
    <x:row r="7" spans="1:9" s="257" customFormat="1" ht="12.75">
      <x:c r="A7" s="98"/>
      <x:c r="B7" s="494"/>
      <x:c r="D7" s="97"/>
      <x:c r="E7" s="99"/>
      <x:c r="F7" s="97"/>
      <x:c r="G7" s="97"/>
      <x:c r="H7" s="97"/>
    </x:row>
    <x:row r="8" spans="1:9" s="257" customFormat="1" ht="12.75">
      <x:c r="B8" s="1392"/>
      <x:c r="D8" s="97"/>
      <x:c r="E8" s="99"/>
      <x:c r="G8" s="97"/>
      <x:c r="H8" s="100"/>
    </x:row>
    <x:row r="9" spans="1:9" s="257" customFormat="1" ht="12.75">
      <x:c r="B9" s="494" t="s">
        <x:v>110</x:v>
      </x:c>
      <x:c r="D9" s="97"/>
      <x:c r="E9" s="101"/>
      <x:c r="F9" s="102" t="s">
        <x:v>217</x:v>
      </x:c>
      <x:c r="G9" s="97"/>
      <x:c r="H9" s="100"/>
    </x:row>
    <x:row r="10" spans="1:9" s="257" customFormat="1" ht="12.75">
      <x:c r="B10" s="1392"/>
      <x:c r="D10" s="97"/>
      <x:c r="E10" s="101"/>
      <x:c r="F10" s="97"/>
      <x:c r="G10" s="97"/>
      <x:c r="H10" s="100"/>
    </x:row>
    <x:row r="11" spans="1:9" s="257" customFormat="1" ht="12.75">
      <x:c r="B11" s="1392">
        <x:v>1</x:v>
      </x:c>
      <x:c r="C11" s="628" t="s">
        <x:v>1398</x:v>
      </x:c>
      <x:c r="D11" s="629"/>
      <x:c r="E11" s="1652">
        <x:v>1983898.9799999993</x:v>
      </x:c>
      <x:c r="G11" s="434"/>
      <x:c r="H11" s="629"/>
    </x:row>
    <x:row r="12" spans="1:9" s="257" customFormat="1" ht="12.75" customHeight="1">
      <x:c r="B12" s="1392">
        <x:v>2</x:v>
      </x:c>
      <x:c r="C12" s="628" t="s">
        <x:v>1399</x:v>
      </x:c>
      <x:c r="D12" s="629"/>
      <x:c r="E12" s="630"/>
      <x:c r="G12" s="434"/>
      <x:c r="H12" s="629"/>
    </x:row>
    <x:row r="13" spans="1:9" s="257" customFormat="1" ht="12.75" customHeight="1">
      <x:c r="B13" s="1392">
        <x:v>3</x:v>
      </x:c>
      <x:c r="C13" s="492" t="s">
        <x:v>1400</x:v>
      </x:c>
      <x:c r="D13" s="629"/>
      <x:c r="E13" s="631"/>
      <x:c r="G13" s="434"/>
      <x:c r="H13" s="629"/>
    </x:row>
    <x:row r="14" spans="1:9" s="257" customFormat="1" ht="12.75" customHeight="1">
      <x:c r="B14" s="1392">
        <x:v>4</x:v>
      </x:c>
      <x:c r="C14" s="492" t="s">
        <x:v>1401</x:v>
      </x:c>
      <x:c r="D14" s="629"/>
      <x:c r="E14" s="631"/>
      <x:c r="G14" s="434"/>
      <x:c r="H14" s="629"/>
    </x:row>
    <x:row r="15" spans="1:9" s="257" customFormat="1" ht="12.75" customHeight="1">
      <x:c r="B15" s="1392"/>
    </x:row>
    <x:row r="16" spans="1:9" s="257" customFormat="1" ht="12.75" customHeight="1">
      <x:c r="B16" s="494" t="s">
        <x:v>218</x:v>
      </x:c>
      <x:c r="D16" s="629"/>
      <x:c r="E16" s="1653">
        <x:f>SUM(E11:E14)</x:f>
        <x:v>1983898.9799999993</x:v>
      </x:c>
      <x:c r="F16" s="1444">
        <x:f>+'ATT H-1A'!H45</x:f>
        <x:v>0.38306275564381054</x:v>
      </x:c>
      <x:c r="G16" s="1653">
        <x:f>+E16*F16</x:f>
        <x:v>759957.81019774475</x:v>
      </x:c>
      <x:c r="H16" s="629"/>
      <x:c r="I16" s="632"/>
    </x:row>
    <x:row r="17" spans="2:8" s="257" customFormat="1" ht="12.75" customHeight="1">
      <x:c r="B17" s="1392"/>
      <x:c r="D17" s="629"/>
      <x:c r="E17" s="633"/>
      <x:c r="F17" s="629"/>
      <x:c r="G17" s="629"/>
      <x:c r="H17" s="629"/>
    </x:row>
    <x:row r="18" spans="2:8" s="257" customFormat="1" ht="12.75" customHeight="1">
      <x:c r="B18" s="1392"/>
      <x:c r="D18" s="629"/>
      <x:c r="E18" s="633"/>
      <x:c r="F18" s="629"/>
      <x:c r="G18" s="629"/>
      <x:c r="H18" s="629"/>
    </x:row>
    <x:row r="19" spans="2:8" s="257" customFormat="1" ht="12.75" customHeight="1">
      <x:c r="B19" s="494" t="s">
        <x:v>219</x:v>
      </x:c>
      <x:c r="D19" s="629"/>
      <x:c r="E19" s="633"/>
      <x:c r="F19" s="103" t="s">
        <x:v>220</x:v>
      </x:c>
      <x:c r="G19" s="629"/>
      <x:c r="H19" s="629"/>
    </x:row>
    <x:row r="20" spans="2:8" s="257" customFormat="1" ht="12.75" customHeight="1">
      <x:c r="B20" s="494"/>
      <x:c r="D20" s="629"/>
      <x:c r="E20" s="457"/>
      <x:c r="G20" s="629"/>
      <x:c r="H20" s="629"/>
    </x:row>
    <x:row r="21" spans="2:8" s="257" customFormat="1" ht="12.75" customHeight="1">
      <x:c r="B21" s="1392">
        <x:v>5</x:v>
      </x:c>
      <x:c r="C21" s="492" t="s">
        <x:v>1402</x:v>
      </x:c>
      <x:c r="D21" s="634"/>
      <x:c r="E21" s="493">
        <x:f>2740055-E40</x:f>
        <x:v>2740055</x:v>
      </x:c>
      <x:c r="F21" s="635"/>
      <x:c r="G21" s="635"/>
      <x:c r="H21" s="635"/>
    </x:row>
    <x:row r="22" spans="2:8" s="257" customFormat="1" ht="12.75">
      <x:c r="B22" s="1392">
        <x:v>6</x:v>
      </x:c>
      <x:c r="C22" s="492"/>
      <x:c r="D22" s="636"/>
      <x:c r="E22" s="493"/>
    </x:row>
    <x:row r="23" spans="2:8" s="257" customFormat="1" ht="12.75">
      <x:c r="B23" s="1392"/>
    </x:row>
    <x:row r="24" spans="2:8" s="257" customFormat="1" ht="12.75">
      <x:c r="B24" s="494" t="s">
        <x:v>221</x:v>
      </x:c>
      <x:c r="E24" s="1653">
        <x:f>SUM(E21:E23)</x:f>
        <x:v>2740055</x:v>
      </x:c>
      <x:c r="F24" s="1444">
        <x:f>'ATT H-1A'!H24</x:f>
        <x:v>0.11976146200406269</x:v>
      </x:c>
      <x:c r="G24" s="1653">
        <x:f>+F24*E24</x:f>
        <x:v>328152.99277154199</x:v>
      </x:c>
    </x:row>
    <x:row r="25" spans="2:8" s="257" customFormat="1" ht="12.75">
      <x:c r="B25" s="494"/>
      <x:c r="C25" s="633"/>
      <x:c r="E25" s="457"/>
      <x:c r="F25" s="637"/>
    </x:row>
    <x:row r="26" spans="2:8" s="257" customFormat="1" ht="12.75">
      <x:c r="B26" s="1392"/>
      <x:c r="E26" s="457"/>
    </x:row>
    <x:row r="27" spans="2:8" s="257" customFormat="1" ht="12.75">
      <x:c r="B27" s="494" t="s">
        <x:v>222</x:v>
      </x:c>
      <x:c r="E27" s="457"/>
      <x:c r="F27" s="102" t="s">
        <x:v>217</x:v>
      </x:c>
    </x:row>
    <x:row r="28" spans="2:8" s="257" customFormat="1" ht="12.75">
      <x:c r="B28" s="1392"/>
      <x:c r="E28" s="457"/>
    </x:row>
    <x:row r="29" spans="2:8" s="257" customFormat="1" ht="12.75">
      <x:c r="B29" s="1392">
        <x:v>7</x:v>
      </x:c>
      <x:c r="C29" s="638" t="s">
        <x:v>223</x:v>
      </x:c>
      <x:c r="E29" s="496"/>
    </x:row>
    <x:row r="30" spans="2:8" s="257" customFormat="1" ht="12.75">
      <x:c r="B30" s="1392"/>
    </x:row>
    <x:row r="31" spans="2:8" s="257" customFormat="1" ht="12.75">
      <x:c r="B31" s="494" t="s">
        <x:v>224</x:v>
      </x:c>
      <x:c r="E31" s="1653">
        <x:f>SUM(E29:E30)</x:f>
        <x:v>0</x:v>
      </x:c>
      <x:c r="F31" s="1444">
        <x:f>'ATT H-1A'!H45</x:f>
        <x:v>0.38306275564381054</x:v>
      </x:c>
      <x:c r="G31" s="1653">
        <x:f>+F31*E31</x:f>
        <x:v>0</x:v>
      </x:c>
    </x:row>
    <x:row r="32" spans="2:8" s="257" customFormat="1" ht="12.75">
      <x:c r="B32" s="1392"/>
      <x:c r="E32" s="457"/>
    </x:row>
    <x:row r="33" spans="2:16" s="257" customFormat="1" ht="12.75">
      <x:c r="B33" s="494" t="s">
        <x:v>225</x:v>
      </x:c>
      <x:c r="E33" s="457"/>
      <x:c r="G33" s="1653">
        <x:f>+G31+G24+G16</x:f>
        <x:v>1088110.8029692867</x:v>
      </x:c>
    </x:row>
    <x:row r="34" spans="2:16" s="257" customFormat="1" ht="12.75">
      <x:c r="B34" s="1392"/>
      <x:c r="C34" s="104"/>
      <x:c r="E34" s="457"/>
    </x:row>
    <x:row r="35" spans="2:16" s="257" customFormat="1" ht="12.75">
      <x:c r="B35" s="1392"/>
      <x:c r="C35" s="494" t="s">
        <x:v>1145</x:v>
      </x:c>
      <x:c r="E35" s="495"/>
    </x:row>
    <x:row r="36" spans="2:16" s="257" customFormat="1" ht="12.75">
      <x:c r="B36" s="1392">
        <x:v>8</x:v>
      </x:c>
      <x:c r="C36" s="492" t="s">
        <x:v>1403</x:v>
      </x:c>
      <x:c r="E36" s="496">
        <x:v>0</x:v>
      </x:c>
    </x:row>
    <x:row r="37" spans="2:16" s="257" customFormat="1" ht="12.75">
      <x:c r="B37" s="1392">
        <x:v>9</x:v>
      </x:c>
      <x:c r="C37" s="492" t="s">
        <x:v>1404</x:v>
      </x:c>
      <x:c r="D37" s="639"/>
      <x:c r="E37" s="496">
        <x:v>0</x:v>
      </x:c>
    </x:row>
    <x:row r="38" spans="2:16" s="257" customFormat="1" ht="12.75">
      <x:c r="B38" s="1392">
        <x:v>10</x:v>
      </x:c>
      <x:c r="C38" s="492" t="s">
        <x:v>1405</x:v>
      </x:c>
      <x:c r="D38" s="636"/>
      <x:c r="E38" s="497">
        <x:v>0</x:v>
      </x:c>
      <x:c r="G38" s="105"/>
      <x:c r="H38" s="637"/>
      <x:c r="I38" s="637"/>
    </x:row>
    <x:row r="39" spans="2:16" s="257" customFormat="1" ht="12.75">
      <x:c r="B39" s="1392">
        <x:v>10.1</x:v>
      </x:c>
      <x:c r="C39" s="492" t="s">
        <x:v>1838</x:v>
      </x:c>
      <x:c r="D39" s="636"/>
      <x:c r="E39" s="497">
        <x:v>3759757.02</x:v>
      </x:c>
      <x:c r="G39" s="1375"/>
      <x:c r="H39" s="637"/>
      <x:c r="I39" s="637"/>
    </x:row>
    <x:row r="40" spans="2:16" s="257" customFormat="1" ht="12.75">
      <x:c r="B40" s="1392">
        <x:v>10.199999999999999</x:v>
      </x:c>
      <x:c r="C40" s="1431" t="s">
        <x:v>1861</x:v>
      </x:c>
      <x:c r="D40" s="636"/>
      <x:c r="E40" s="497">
        <x:v>0</x:v>
      </x:c>
      <x:c r="F40" s="89"/>
      <x:c r="G40" s="1375"/>
      <x:c r="H40" s="104"/>
      <x:c r="I40" s="637"/>
      <x:c r="J40" s="637"/>
      <x:c r="K40" s="637"/>
      <x:c r="L40" s="637"/>
      <x:c r="M40" s="637"/>
      <x:c r="N40" s="637"/>
      <x:c r="O40" s="637"/>
      <x:c r="P40" s="637"/>
    </x:row>
    <x:row r="41" spans="2:16" s="257" customFormat="1" ht="12.75">
      <x:c r="B41" s="1392"/>
      <x:c r="C41" s="498"/>
      <x:c r="E41" s="1654"/>
      <x:c r="F41" s="89"/>
      <x:c r="H41" s="104"/>
      <x:c r="I41" s="637"/>
      <x:c r="J41" s="637"/>
      <x:c r="K41" s="637"/>
      <x:c r="L41" s="637"/>
      <x:c r="M41" s="637"/>
      <x:c r="N41" s="637"/>
      <x:c r="O41" s="637"/>
      <x:c r="P41" s="637"/>
    </x:row>
    <x:row r="42" spans="2:16" s="257" customFormat="1" ht="12.75">
      <x:c r="B42" s="1392">
        <x:v>11</x:v>
      </x:c>
      <x:c r="C42" s="257" t="s">
        <x:v>226</x:v>
      </x:c>
      <x:c r="D42" s="636"/>
      <x:c r="E42" s="640">
        <x:f>E16+E24+E31+E36+E37+E38+E40+E39</x:f>
        <x:v>8483711</x:v>
      </x:c>
      <x:c r="H42" s="104"/>
      <x:c r="I42" s="637"/>
      <x:c r="J42" s="637"/>
      <x:c r="K42" s="637"/>
      <x:c r="L42" s="637"/>
      <x:c r="M42" s="637"/>
      <x:c r="N42" s="637"/>
      <x:c r="O42" s="637"/>
      <x:c r="P42" s="637"/>
    </x:row>
    <x:row r="43" spans="2:16" s="257" customFormat="1">
      <x:c r="B43" s="1392"/>
      <x:c r="C43" s="7"/>
      <x:c r="D43" s="636"/>
      <x:c r="E43" s="640"/>
      <x:c r="F43"/>
      <x:c r="G43"/>
      <x:c r="H43"/>
      <x:c r="I43"/>
      <x:c r="J43" s="637"/>
      <x:c r="K43" s="637"/>
      <x:c r="L43" s="637"/>
      <x:c r="M43" s="637"/>
      <x:c r="N43" s="637"/>
      <x:c r="O43" s="637"/>
      <x:c r="P43" s="637"/>
    </x:row>
    <x:row r="44" spans="2:16" s="257" customFormat="1">
      <x:c r="B44" s="1392">
        <x:v>12</x:v>
      </x:c>
      <x:c r="C44" s="7" t="s">
        <x:v>227</x:v>
      </x:c>
      <x:c r="D44" s="499"/>
      <x:c r="E44" s="641">
        <x:v>8483711</x:v>
      </x:c>
      <x:c r="F44"/>
      <x:c r="G44" s="1376"/>
      <x:c r="H44" s="1377"/>
      <x:c r="I44"/>
    </x:row>
    <x:row r="45" spans="2:16" s="257" customFormat="1" ht="12.75">
      <x:c r="B45" s="1392"/>
      <x:c r="C45" s="636"/>
      <x:c r="D45" s="636"/>
      <x:c r="E45" s="640"/>
    </x:row>
    <x:row r="46" spans="2:16" s="257" customFormat="1" ht="12.75">
      <x:c r="B46" s="1392">
        <x:v>13</x:v>
      </x:c>
      <x:c r="C46" s="636" t="s">
        <x:v>228</x:v>
      </x:c>
      <x:c r="D46" s="500"/>
      <x:c r="E46" s="640">
        <x:f>+E42-E44</x:f>
        <x:v>0</x:v>
      </x:c>
    </x:row>
    <x:row r="47" spans="2:16" s="257" customFormat="1" ht="12.75">
      <x:c r="B47" s="1392"/>
      <x:c r="C47" s="642"/>
      <x:c r="D47" s="107"/>
      <x:c r="E47" s="643"/>
      <x:c r="F47" s="644"/>
      <x:c r="G47" s="644"/>
      <x:c r="H47" s="106"/>
    </x:row>
    <x:row r="48" spans="2:16" s="257" customFormat="1" ht="12.75">
      <x:c r="B48" s="1392" t="s">
        <x:v>229</x:v>
      </x:c>
      <x:c r="C48" s="7"/>
      <x:c r="D48" s="637"/>
      <x:c r="E48" s="645"/>
      <x:c r="F48" s="89"/>
      <x:c r="G48" s="89"/>
      <x:c r="H48" s="89"/>
    </x:row>
    <x:row r="49" spans="1:8" s="257" customFormat="1" ht="12.75">
      <x:c r="B49" s="1392" t="s">
        <x:v>9</x:v>
      </x:c>
      <x:c r="C49" s="1389" t="s">
        <x:v>230</x:v>
      </x:c>
      <x:c r="D49" s="637"/>
      <x:c r="E49" s="645"/>
      <x:c r="F49" s="89"/>
      <x:c r="G49" s="89"/>
      <x:c r="H49" s="89"/>
    </x:row>
    <x:row r="50" spans="1:8" s="257" customFormat="1" ht="12.75">
      <x:c r="B50" s="1392"/>
      <x:c r="C50" s="1392" t="s">
        <x:v>231</x:v>
      </x:c>
      <x:c r="D50" s="637"/>
      <x:c r="E50" s="645"/>
      <x:c r="F50" s="637"/>
      <x:c r="G50" s="89"/>
      <x:c r="H50" s="89"/>
    </x:row>
    <x:row r="51" spans="1:8" s="257" customFormat="1" ht="12.75">
      <x:c r="B51" s="1392" t="s">
        <x:v>10</x:v>
      </x:c>
      <x:c r="C51" s="1389" t="s">
        <x:v>232</x:v>
      </x:c>
      <x:c r="D51" s="637"/>
      <x:c r="E51" s="645"/>
      <x:c r="F51" s="637"/>
      <x:c r="G51" s="89"/>
      <x:c r="H51" s="89"/>
    </x:row>
    <x:row r="52" spans="1:8" s="257" customFormat="1" ht="12.75">
      <x:c r="B52" s="1392"/>
      <x:c r="C52" s="1392" t="s">
        <x:v>231</x:v>
      </x:c>
      <x:c r="D52" s="637"/>
      <x:c r="E52" s="645"/>
      <x:c r="F52" s="637"/>
      <x:c r="G52" s="89"/>
      <x:c r="H52" s="89"/>
    </x:row>
    <x:row r="53" spans="1:8" s="257" customFormat="1" ht="12.75">
      <x:c r="B53" s="1392" t="s">
        <x:v>11</x:v>
      </x:c>
      <x:c r="C53" s="1389" t="s">
        <x:v>233</x:v>
      </x:c>
      <x:c r="D53" s="637"/>
      <x:c r="E53" s="645"/>
      <x:c r="F53" s="637"/>
      <x:c r="G53" s="89"/>
      <x:c r="H53" s="89"/>
    </x:row>
    <x:row r="54" spans="1:8" s="257" customFormat="1" ht="12.75">
      <x:c r="B54" s="1392" t="s">
        <x:v>14</x:v>
      </x:c>
      <x:c r="C54" s="1392" t="s">
        <x:v>234</x:v>
      </x:c>
      <x:c r="D54" s="637"/>
      <x:c r="E54" s="645"/>
      <x:c r="F54" s="637"/>
      <x:c r="G54" s="89"/>
      <x:c r="H54" s="89"/>
    </x:row>
    <x:row r="55" spans="1:8" s="257" customFormat="1" ht="12.75">
      <x:c r="B55" s="1392"/>
      <x:c r="C55" s="1389" t="s">
        <x:v>235</x:v>
      </x:c>
      <x:c r="D55" s="637"/>
      <x:c r="E55" s="645"/>
      <x:c r="F55" s="637"/>
      <x:c r="G55" s="637"/>
      <x:c r="H55" s="637"/>
    </x:row>
    <x:row r="56" spans="1:8" s="257" customFormat="1" ht="12.75">
      <x:c r="B56" s="1392"/>
      <x:c r="C56" s="1390" t="s">
        <x:v>236</x:v>
      </x:c>
      <x:c r="E56" s="457"/>
    </x:row>
    <x:row r="57" spans="1:8" s="257" customFormat="1" ht="12.75">
      <x:c r="B57" s="1392" t="s">
        <x:v>136</x:v>
      </x:c>
      <x:c r="C57" s="1389" t="s">
        <x:v>237</x:v>
      </x:c>
      <x:c r="E57" s="457"/>
    </x:row>
    <x:row r="60" spans="1:8">
      <x:c r="A60" s="248"/>
    </x:row>
    <x:row r="285" spans="3:3" ht="15.75">
      <x:c r="C285" s="5"/>
    </x:row>
  </x:sheetData>
  <x:mergeCells count="2">
    <x:mergeCell ref="A1:H1"/>
    <x:mergeCell ref="A2:H2"/>
  </x:mergeCells>
  <x:printOptions horizontalCentered="1"/>
  <x:pageMargins left="0.45" right="0.45" top="0.5" bottom="0.5" header="0.3" footer="0.3"/>
  <x:pageSetup scale="67" orientation="portrait" r:id="rId2"/>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pageSetUpPr fitToPage="1"/>
  </x:sheetPr>
  <x:dimension ref="A1:R282"/>
  <x:sheetViews>
    <x:sheetView zoomScale="80" zoomScaleNormal="80" zoomScaleSheetLayoutView="50" workbookViewId="0">
      <x:pane xSplit="3" ySplit="5" topLeftCell="D6" activePane="bottomRight" state="frozen"/>
      <x:selection activeCell="C390" sqref="C390"/>
      <x:selection pane="topRight" activeCell="C390" sqref="C390"/>
      <x:selection pane="bottomLeft" activeCell="C390" sqref="C390"/>
      <x:selection pane="bottomRight" activeCell="C390" sqref="C390"/>
    </x:sheetView>
  </x:sheetViews>
  <x:sheetFormatPr defaultRowHeight="15"/>
  <x:cols>
    <x:col min="1" max="1" width="4.140625" style="1681" customWidth="1"/>
    <x:col min="2" max="2" width="76.85546875" customWidth="1"/>
    <x:col min="3" max="3" width="23.42578125" customWidth="1"/>
    <x:col min="4" max="4" width="15.5703125" customWidth="1"/>
    <x:col min="5" max="5" width="19.28515625" customWidth="1"/>
    <x:col min="6" max="6" width="11.7109375" customWidth="1"/>
    <x:col min="7" max="7" width="16.7109375" style="83" customWidth="1"/>
    <x:col min="8" max="8" width="2.7109375" customWidth="1"/>
    <x:col min="9" max="9" width="15.5703125" style="1463" customWidth="1"/>
    <x:col min="10" max="10" width="10.28515625" customWidth="1"/>
    <x:col min="11" max="11" width="16.85546875" customWidth="1"/>
    <x:col min="12" max="12" width="14" customWidth="1"/>
    <x:col min="13" max="13" width="16" customWidth="1"/>
    <x:col min="14" max="14" width="15" customWidth="1"/>
    <x:col min="15" max="16" width="12.28515625" customWidth="1"/>
    <x:col min="18" max="18" width="11" customWidth="1"/>
  </x:cols>
  <x:sheetData>
    <x:row r="1" spans="1:15" s="1534" customFormat="1" ht="18">
      <x:c r="A1" s="1863" t="s">
        <x:v>1397</x:v>
      </x:c>
      <x:c r="B1" s="1863"/>
      <x:c r="C1" s="1863"/>
      <x:c r="D1" s="1863"/>
      <x:c r="E1" s="1863"/>
      <x:c r="F1" s="1863"/>
      <x:c r="G1" s="1863"/>
      <x:c r="H1" s="1541"/>
      <x:c r="I1" s="1542"/>
    </x:row>
    <x:row r="2" spans="1:15" s="240" customFormat="1" ht="15.75">
      <x:c r="A2" s="1865" t="s">
        <x:v>157</x:v>
      </x:c>
      <x:c r="B2" s="1866"/>
      <x:c r="C2" s="1866"/>
      <x:c r="D2" s="1866"/>
      <x:c r="E2" s="1866"/>
      <x:c r="F2" s="1866"/>
      <x:c r="G2" s="1866"/>
      <x:c r="H2" s="1539"/>
      <x:c r="I2" s="1540"/>
    </x:row>
    <x:row r="3" spans="1:15" ht="15.75">
      <x:c r="A3" s="1865"/>
      <x:c r="B3" s="1866"/>
      <x:c r="C3" s="1866"/>
      <x:c r="D3" s="1866"/>
      <x:c r="E3" s="1866"/>
      <x:c r="F3" s="1866"/>
      <x:c r="G3" s="1866"/>
      <x:c r="H3" s="3"/>
    </x:row>
    <x:row r="4" spans="1:15" s="257" customFormat="1" ht="12.75">
      <x:c r="A4" s="1392"/>
      <x:c r="B4" s="2"/>
      <x:c r="C4" s="306"/>
      <x:c r="D4" s="306"/>
      <x:c r="E4" s="306"/>
      <x:c r="F4" s="306"/>
      <x:c r="G4" s="655"/>
      <x:c r="H4" s="656"/>
      <x:c r="I4" s="1465"/>
    </x:row>
    <x:row r="5" spans="1:15" s="257" customFormat="1" ht="25.5">
      <x:c r="A5" s="1392"/>
      <x:c r="B5" s="84"/>
      <x:c r="C5" s="306"/>
      <x:c r="D5" s="252" t="s">
        <x:v>989</x:v>
      </x:c>
      <x:c r="E5" s="252" t="s">
        <x:v>990</x:v>
      </x:c>
      <x:c r="F5" s="252" t="s">
        <x:v>991</x:v>
      </x:c>
      <x:c r="G5" s="252" t="s">
        <x:v>992</x:v>
      </x:c>
      <x:c r="H5" s="656"/>
      <x:c r="I5" s="1466"/>
    </x:row>
    <x:row r="6" spans="1:15" s="257" customFormat="1" ht="12.75">
      <x:c r="A6" s="1392"/>
      <x:c r="B6" s="85" t="s">
        <x:v>187</x:v>
      </x:c>
      <x:c r="G6" s="657"/>
      <x:c r="H6" s="637"/>
      <x:c r="I6" s="1460"/>
    </x:row>
    <x:row r="7" spans="1:15" s="257" customFormat="1" ht="12.75">
      <x:c r="A7" s="1392">
        <x:v>1</x:v>
      </x:c>
      <x:c r="B7" s="658" t="s">
        <x:v>1592</x:v>
      </x:c>
      <x:c r="C7" s="86"/>
      <x:c r="D7" s="87">
        <x:v>0</x:v>
      </x:c>
      <x:c r="E7" s="648" t="s">
        <x:v>208</x:v>
      </x:c>
      <x:c r="F7" s="253">
        <x:v>1</x:v>
      </x:c>
      <x:c r="G7" s="254">
        <x:f>D7*F7</x:f>
        <x:v>0</x:v>
      </x:c>
      <x:c r="H7" s="649"/>
      <x:c r="I7" s="1467"/>
    </x:row>
    <x:row r="8" spans="1:15" s="2" customFormat="1" ht="12.75">
      <x:c r="A8" s="498">
        <x:v>2</x:v>
      </x:c>
      <x:c r="B8" s="646" t="s">
        <x:v>188</x:v>
      </x:c>
      <x:c r="C8" s="7" t="s">
        <x:v>189</x:v>
      </x:c>
      <x:c r="D8" s="302">
        <x:f>SUM(D7)</x:f>
        <x:v>0</x:v>
      </x:c>
      <x:c r="E8" s="91"/>
      <x:c r="F8" s="91"/>
      <x:c r="G8" s="254">
        <x:f>G7</x:f>
        <x:v>0</x:v>
      </x:c>
      <x:c r="H8" s="88"/>
      <x:c r="I8" s="1468"/>
      <x:c r="J8" s="257"/>
      <x:c r="K8" s="257"/>
      <x:c r="L8" s="257"/>
      <x:c r="M8" s="257"/>
      <x:c r="N8" s="257"/>
      <x:c r="O8" s="257"/>
    </x:row>
    <x:row r="9" spans="1:15" s="257" customFormat="1" ht="12.75">
      <x:c r="A9" s="1392"/>
      <x:c r="B9" s="659"/>
      <x:c r="C9" s="659"/>
      <x:c r="D9" s="659"/>
      <x:c r="E9" s="660"/>
      <x:c r="F9" s="660"/>
      <x:c r="G9" s="88"/>
      <x:c r="H9" s="88"/>
      <x:c r="I9" s="1469"/>
    </x:row>
    <x:row r="10" spans="1:15" s="257" customFormat="1" ht="12.75">
      <x:c r="A10" s="658"/>
      <x:c r="B10" s="85" t="s">
        <x:v>190</x:v>
      </x:c>
      <x:c r="C10" s="659"/>
      <x:c r="D10" s="659"/>
      <x:c r="E10" s="660"/>
      <x:c r="F10" s="660"/>
      <x:c r="G10" s="661"/>
      <x:c r="H10" s="661"/>
      <x:c r="I10" s="1469"/>
    </x:row>
    <x:row r="11" spans="1:15" s="257" customFormat="1" ht="12.75">
      <x:c r="A11" s="658"/>
      <x:c r="B11" s="662"/>
      <x:c r="C11" s="635"/>
      <x:c r="D11" s="635"/>
      <x:c r="E11" s="663"/>
      <x:c r="F11" s="663"/>
      <x:c r="G11" s="664"/>
      <x:c r="H11" s="664"/>
      <x:c r="I11" s="1470"/>
    </x:row>
    <x:row r="12" spans="1:15" s="257" customFormat="1" ht="12.75">
      <x:c r="A12" s="658">
        <x:v>3</x:v>
      </x:c>
      <x:c r="B12" s="646" t="s">
        <x:v>191</x:v>
      </x:c>
      <x:c r="C12" s="629"/>
      <x:c r="D12" s="1384">
        <x:v>819467.85</x:v>
      </x:c>
      <x:c r="E12" s="648" t="s">
        <x:v>208</x:v>
      </x:c>
      <x:c r="F12" s="253">
        <x:v>1</x:v>
      </x:c>
      <x:c r="G12" s="254">
        <x:f>D12*F12</x:f>
        <x:v>819467.85</x:v>
      </x:c>
      <x:c r="H12" s="650"/>
      <x:c r="I12" s="1467"/>
    </x:row>
    <x:row r="13" spans="1:15" s="257" customFormat="1" ht="38.25">
      <x:c r="A13" s="1682">
        <x:v>4</x:v>
      </x:c>
      <x:c r="B13" s="629" t="s">
        <x:v>1606</x:v>
      </x:c>
      <x:c r="C13" s="629"/>
      <x:c r="D13" s="1244"/>
      <x:c r="E13" s="648" t="s">
        <x:v>208</x:v>
      </x:c>
      <x:c r="F13" s="253">
        <x:v>1</x:v>
      </x:c>
      <x:c r="G13" s="254">
        <x:f>D13*F13</x:f>
        <x:v>0</x:v>
      </x:c>
      <x:c r="H13" s="7"/>
      <x:c r="I13" s="1467"/>
    </x:row>
    <x:row r="14" spans="1:15" s="257" customFormat="1" ht="12.75">
      <x:c r="A14" s="658">
        <x:v>5</x:v>
      </x:c>
      <x:c r="B14" s="659" t="s">
        <x:v>1607</x:v>
      </x:c>
      <x:c r="C14" s="629"/>
      <x:c r="D14" s="1384">
        <x:v>1895898.4</x:v>
      </x:c>
      <x:c r="E14" s="648" t="s">
        <x:v>208</x:v>
      </x:c>
      <x:c r="F14" s="253">
        <x:v>1</x:v>
      </x:c>
      <x:c r="G14" s="254">
        <x:f>D14*F14</x:f>
        <x:v>1895898.4</x:v>
      </x:c>
      <x:c r="H14" s="7"/>
      <x:c r="I14" s="1467"/>
    </x:row>
    <x:row r="15" spans="1:15" s="257" customFormat="1" ht="12.75">
      <x:c r="A15" s="1392">
        <x:v>6</x:v>
      </x:c>
      <x:c r="B15" s="659" t="s">
        <x:v>192</x:v>
      </x:c>
      <x:c r="C15" s="90"/>
      <x:c r="D15" s="1244"/>
      <x:c r="E15" s="648" t="s">
        <x:v>208</x:v>
      </x:c>
      <x:c r="F15" s="253">
        <x:v>1</x:v>
      </x:c>
      <x:c r="G15" s="254">
        <x:f t="shared" ref="G15:G20" si="0">D15*F15</x:f>
        <x:v>0</x:v>
      </x:c>
      <x:c r="H15" s="651"/>
      <x:c r="I15" s="1467"/>
    </x:row>
    <x:row r="16" spans="1:15" s="257" customFormat="1" ht="12.75">
      <x:c r="A16" s="1392">
        <x:v>7</x:v>
      </x:c>
      <x:c r="B16" s="659" t="s">
        <x:v>193</x:v>
      </x:c>
      <x:c r="C16" s="629"/>
      <x:c r="D16" s="1244"/>
      <x:c r="E16" s="648" t="s">
        <x:v>208</x:v>
      </x:c>
      <x:c r="F16" s="253">
        <x:v>1</x:v>
      </x:c>
      <x:c r="G16" s="254">
        <x:f t="shared" si="0"/>
        <x:v>0</x:v>
      </x:c>
      <x:c r="H16" s="648"/>
      <x:c r="I16" s="1467"/>
    </x:row>
    <x:row r="17" spans="1:18" s="257" customFormat="1" ht="12.75">
      <x:c r="A17" s="1392">
        <x:v>8</x:v>
      </x:c>
      <x:c r="B17" s="660" t="s">
        <x:v>1593</x:v>
      </x:c>
      <x:c r="C17" s="86"/>
      <x:c r="D17" s="1384"/>
      <x:c r="E17" s="648" t="s">
        <x:v>208</x:v>
      </x:c>
      <x:c r="F17" s="253">
        <x:v>1</x:v>
      </x:c>
      <x:c r="G17" s="254">
        <x:f t="shared" si="0"/>
        <x:v>0</x:v>
      </x:c>
      <x:c r="H17" s="652"/>
      <x:c r="I17" s="1467"/>
    </x:row>
    <x:row r="18" spans="1:18" s="257" customFormat="1" ht="12.75">
      <x:c r="A18" s="1392">
        <x:v>9</x:v>
      </x:c>
      <x:c r="B18" s="660" t="s">
        <x:v>194</x:v>
      </x:c>
      <x:c r="C18" s="91"/>
      <x:c r="D18" s="1384">
        <x:v>619380</x:v>
      </x:c>
      <x:c r="E18" s="648" t="s">
        <x:v>208</x:v>
      </x:c>
      <x:c r="F18" s="253">
        <x:v>1</x:v>
      </x:c>
      <x:c r="G18" s="254">
        <x:f t="shared" si="0"/>
        <x:v>619380</x:v>
      </x:c>
      <x:c r="H18" s="652"/>
      <x:c r="I18" s="1467"/>
    </x:row>
    <x:row r="19" spans="1:18" s="257" customFormat="1" ht="12.75">
      <x:c r="A19" s="1392">
        <x:v>10</x:v>
      </x:c>
      <x:c r="B19" s="660" t="s">
        <x:v>1594</x:v>
      </x:c>
      <x:c r="C19" s="91"/>
      <x:c r="D19" s="1244"/>
      <x:c r="E19" s="648" t="s">
        <x:v>208</x:v>
      </x:c>
      <x:c r="F19" s="253">
        <x:v>1</x:v>
      </x:c>
      <x:c r="G19" s="254">
        <x:f t="shared" si="0"/>
        <x:v>0</x:v>
      </x:c>
      <x:c r="H19" s="652"/>
      <x:c r="I19" s="1467"/>
    </x:row>
    <x:row r="20" spans="1:18" s="257" customFormat="1" ht="12.75">
      <x:c r="A20" s="658">
        <x:f t="shared" ref="A20" si="1">+A19+1</x:f>
        <x:v>11</x:v>
      </x:c>
      <x:c r="B20" s="637" t="s">
        <x:v>1142</x:v>
      </x:c>
      <x:c r="C20" s="91"/>
      <x:c r="D20" s="1384">
        <x:v>1330851.1300000001</x:v>
      </x:c>
      <x:c r="E20" s="653" t="s">
        <x:v>993</x:v>
      </x:c>
      <x:c r="F20" s="255">
        <x:f>+'ATT H-1A'!H24</x:f>
        <x:v>0.11976146200406269</x:v>
      </x:c>
      <x:c r="G20" s="254">
        <x:f t="shared" si="0"/>
        <x:v>159384.6770385589</x:v>
      </x:c>
      <x:c r="H20" s="652"/>
      <x:c r="I20" s="1467"/>
    </x:row>
    <x:row r="21" spans="1:18" s="257" customFormat="1" ht="12.75">
      <x:c r="A21" s="1392" t="s">
        <x:v>817</x:v>
      </x:c>
      <x:c r="B21" s="637" t="s">
        <x:v>1094</x:v>
      </x:c>
      <x:c r="C21" s="91"/>
      <x:c r="D21" s="653"/>
      <x:c r="E21" s="653" t="s">
        <x:v>1099</x:v>
      </x:c>
      <x:c r="F21" s="255"/>
      <x:c r="G21" s="254">
        <x:f>+'5 - Cost Support 1'!G152</x:f>
        <x:v>61925.360957324949</x:v>
      </x:c>
      <x:c r="H21" s="652"/>
      <x:c r="I21" s="1471"/>
    </x:row>
    <x:row r="22" spans="1:18" s="257" customFormat="1" ht="12.75">
      <x:c r="A22" s="1392"/>
      <x:c r="B22" s="660"/>
      <x:c r="C22" s="91"/>
      <x:c r="D22" s="91"/>
      <x:c r="E22" s="91"/>
      <x:c r="F22" s="91"/>
      <x:c r="G22" s="652"/>
      <x:c r="H22" s="652"/>
      <x:c r="I22" s="1460"/>
    </x:row>
    <x:row r="23" spans="1:18" s="257" customFormat="1" ht="12.75">
      <x:c r="A23" s="658">
        <x:v>12</x:v>
      </x:c>
      <x:c r="B23" s="637" t="s">
        <x:v>1595</x:v>
      </x:c>
      <x:c r="C23" s="91"/>
      <x:c r="D23" s="254">
        <x:f>+'3a - Shared Revenues'!E41</x:f>
        <x:v>546543.25248763757</x:v>
      </x:c>
      <x:c r="E23" s="91" t="s">
        <x:v>208</x:v>
      </x:c>
      <x:c r="F23" s="253">
        <x:v>1</x:v>
      </x:c>
      <x:c r="G23" s="254">
        <x:f>D23*F23</x:f>
        <x:v>546543.25248763757</x:v>
      </x:c>
      <x:c r="H23" s="652"/>
      <x:c r="I23" s="1472"/>
    </x:row>
    <x:row r="24" spans="1:18" s="257" customFormat="1" ht="12.75">
      <x:c r="A24" s="658"/>
      <x:c r="B24" s="660"/>
      <x:c r="C24" s="91"/>
      <x:c r="D24" s="91"/>
      <x:c r="E24" s="91"/>
      <x:c r="F24" s="91"/>
      <x:c r="G24" s="652"/>
      <x:c r="H24" s="652"/>
      <x:c r="I24" s="1460"/>
    </x:row>
    <x:row r="25" spans="1:18" s="257" customFormat="1" ht="12.75">
      <x:c r="A25" s="658">
        <x:v>13</x:v>
      </x:c>
      <x:c r="B25" s="660" t="s">
        <x:v>195</x:v>
      </x:c>
      <x:c r="C25" s="91" t="s">
        <x:v>1598</x:v>
      </x:c>
      <x:c r="D25" s="574">
        <x:f>SUM(D8:D23)</x:f>
        <x:v>5212140.6324876379</x:v>
      </x:c>
      <x:c r="E25" s="91"/>
      <x:c r="F25" s="91"/>
      <x:c r="G25" s="254">
        <x:f>SUM(G8:G23)</x:f>
        <x:v>4102599.5404835213</x:v>
      </x:c>
      <x:c r="H25" s="661"/>
      <x:c r="I25" s="1468"/>
    </x:row>
    <x:row r="26" spans="1:18" s="257" customFormat="1" ht="12.75">
      <x:c r="A26" s="658"/>
      <x:c r="B26" s="660"/>
      <x:c r="C26" s="91"/>
      <x:c r="D26" s="573"/>
      <x:c r="E26" s="648"/>
      <x:c r="F26" s="253"/>
      <x:c r="G26" s="254"/>
      <x:c r="H26" s="661"/>
      <x:c r="I26" s="1467"/>
    </x:row>
    <x:row r="27" spans="1:18" s="257" customFormat="1" ht="12.75">
      <x:c r="A27" s="658"/>
      <x:c r="B27" s="660"/>
      <x:c r="C27" s="637"/>
      <x:c r="D27" s="637"/>
      <x:c r="E27" s="1358"/>
      <x:c r="F27" s="637"/>
      <x:c r="G27" s="661"/>
      <x:c r="H27" s="661"/>
      <x:c r="I27" s="1460"/>
      <x:c r="P27" s="435"/>
      <x:c r="R27" s="435"/>
    </x:row>
    <x:row r="28" spans="1:18" s="257" customFormat="1" ht="12.75">
      <x:c r="A28" s="658"/>
      <x:c r="B28" s="575" t="s">
        <x:v>196</x:v>
      </x:c>
      <x:c r="C28" s="637"/>
      <x:c r="D28" s="637"/>
      <x:c r="E28" s="637"/>
      <x:c r="F28" s="637"/>
      <x:c r="G28" s="666"/>
      <x:c r="I28" s="1460"/>
      <x:c r="P28" s="435"/>
      <x:c r="R28" s="435"/>
    </x:row>
    <x:row r="29" spans="1:18" s="257" customFormat="1" ht="63.75">
      <x:c r="A29" s="1682">
        <x:v>14</x:v>
      </x:c>
      <x:c r="B29" s="92" t="s">
        <x:v>197</x:v>
      </x:c>
      <x:c r="C29" s="637"/>
      <x:c r="D29" s="637"/>
      <x:c r="E29" s="637"/>
      <x:c r="F29" s="637"/>
      <x:c r="G29" s="661"/>
      <x:c r="I29" s="1460"/>
      <x:c r="P29" s="435"/>
    </x:row>
    <x:row r="30" spans="1:18" s="257" customFormat="1" ht="12.75">
      <x:c r="A30" s="1682"/>
      <x:c r="B30" s="660"/>
      <x:c r="C30" s="637"/>
      <x:c r="D30" s="637"/>
      <x:c r="E30" s="637"/>
      <x:c r="F30" s="637"/>
      <x:c r="G30" s="661"/>
      <x:c r="H30" s="661"/>
      <x:c r="I30" s="1460"/>
      <x:c r="P30" s="435"/>
      <x:c r="R30" s="435"/>
    </x:row>
    <x:row r="31" spans="1:18" s="257" customFormat="1" ht="51">
      <x:c r="A31" s="1682">
        <x:v>15</x:v>
      </x:c>
      <x:c r="B31" s="256" t="s">
        <x:v>198</x:v>
      </x:c>
      <x:c r="C31" s="637"/>
      <x:c r="D31" s="637"/>
      <x:c r="E31" s="637"/>
      <x:c r="F31" s="637"/>
      <x:c r="G31" s="652"/>
      <x:c r="H31" s="652"/>
      <x:c r="I31" s="1460"/>
      <x:c r="P31" s="435"/>
    </x:row>
    <x:row r="32" spans="1:18" s="257" customFormat="1" ht="12.75">
      <x:c r="A32" s="1682"/>
      <x:c r="B32" s="660"/>
      <x:c r="C32" s="637"/>
      <x:c r="D32" s="637"/>
      <x:c r="E32" s="637"/>
      <x:c r="F32" s="637"/>
      <x:c r="G32" s="661"/>
      <x:c r="H32" s="661"/>
      <x:c r="I32" s="1460"/>
      <x:c r="P32" s="435"/>
    </x:row>
    <x:row r="33" spans="1:11" s="257" customFormat="1" ht="63.75">
      <x:c r="A33" s="1682">
        <x:v>16</x:v>
      </x:c>
      <x:c r="B33" s="256" t="s">
        <x:v>1605</x:v>
      </x:c>
      <x:c r="C33" s="667"/>
      <x:c r="D33" s="1616">
        <x:f>276306116-D25-D35</x:f>
        <x:v>44375334.577512354</x:v>
      </x:c>
      <x:c r="E33" s="1378"/>
      <x:c r="F33" s="667"/>
      <x:c r="G33" s="657"/>
      <x:c r="H33" s="7"/>
      <x:c r="I33" s="1473"/>
    </x:row>
    <x:row r="34" spans="1:11" s="257" customFormat="1">
      <x:c r="A34" s="658"/>
      <x:c r="B34" s="637"/>
      <x:c r="C34" s="93"/>
      <x:c r="D34" s="657"/>
      <x:c r="E34" s="93"/>
      <x:c r="F34" s="93"/>
      <x:c r="G34" s="657"/>
      <x:c r="H34"/>
      <x:c r="I34" s="1473"/>
      <x:c r="J34"/>
      <x:c r="K34"/>
    </x:row>
    <x:row r="35" spans="1:11" s="257" customFormat="1">
      <x:c r="A35" s="658">
        <x:v>17</x:v>
      </x:c>
      <x:c r="B35" s="637" t="s">
        <x:v>205</x:v>
      </x:c>
      <x:c r="C35" s="93"/>
      <x:c r="D35" s="1616">
        <x:v>226718640.78999999</x:v>
      </x:c>
      <x:c r="E35" s="1378"/>
      <x:c r="F35" s="93"/>
      <x:c r="G35" s="657"/>
      <x:c r="H35"/>
      <x:c r="I35" s="1473"/>
      <x:c r="J35"/>
      <x:c r="K35"/>
    </x:row>
    <x:row r="36" spans="1:11" s="257" customFormat="1">
      <x:c r="A36" s="658"/>
      <x:c r="B36" s="637"/>
      <x:c r="D36" s="668"/>
      <x:c r="G36" s="657"/>
      <x:c r="H36"/>
      <x:c r="I36" s="1474"/>
      <x:c r="J36"/>
      <x:c r="K36"/>
    </x:row>
    <x:row r="37" spans="1:11" s="257" customFormat="1">
      <x:c r="A37" s="658">
        <x:v>18</x:v>
      </x:c>
      <x:c r="B37" s="91" t="s">
        <x:v>206</x:v>
      </x:c>
      <x:c r="C37" s="91"/>
      <x:c r="D37" s="1617">
        <x:f>+D25+D29+D33+D35</x:f>
        <x:v>276306116</x:v>
      </x:c>
      <x:c r="E37" s="91"/>
      <x:c r="F37" s="91"/>
      <x:c r="G37" s="657"/>
      <x:c r="H37"/>
      <x:c r="I37" s="1475"/>
      <x:c r="J37"/>
      <x:c r="K37"/>
    </x:row>
    <x:row r="38" spans="1:11" s="257" customFormat="1">
      <x:c r="A38" s="658">
        <x:v>19</x:v>
      </x:c>
      <x:c r="B38" s="91" t="s">
        <x:v>1613</x:v>
      </x:c>
      <x:c r="G38" s="657"/>
      <x:c r="H38"/>
      <x:c r="I38" s="1460"/>
      <x:c r="J38"/>
      <x:c r="K38"/>
    </x:row>
    <x:row r="39" spans="1:11" s="243" customFormat="1">
      <x:c r="A39" s="1683"/>
      <x:c r="B39" s="694"/>
      <x:c r="G39" s="647"/>
      <x:c r="H39"/>
      <x:c r="I39" s="1476"/>
      <x:c r="J39"/>
      <x:c r="K39"/>
    </x:row>
    <x:row r="40" spans="1:11" s="243" customFormat="1" ht="14.25">
      <x:c r="A40" s="1683"/>
      <x:c r="C40" s="93"/>
      <x:c r="D40" s="93"/>
      <x:c r="E40" s="93"/>
      <x:c r="F40" s="93"/>
      <x:c r="G40" s="654"/>
      <x:c r="H40" s="695"/>
      <x:c r="I40" s="1464"/>
    </x:row>
    <x:row r="41" spans="1:11" s="243" customFormat="1" ht="14.25">
      <x:c r="A41" s="1683"/>
      <x:c r="G41" s="654"/>
      <x:c r="H41" s="695"/>
      <x:c r="I41" s="1476"/>
    </x:row>
    <x:row r="42" spans="1:11" s="243" customFormat="1" ht="14.25">
      <x:c r="A42" s="1683"/>
      <x:c r="G42" s="654"/>
      <x:c r="H42" s="695"/>
      <x:c r="I42" s="1476"/>
    </x:row>
    <x:row r="43" spans="1:11" s="243" customFormat="1" ht="14.25">
      <x:c r="A43" s="1683"/>
      <x:c r="G43" s="654"/>
      <x:c r="H43" s="695"/>
      <x:c r="I43" s="1476"/>
    </x:row>
    <x:row r="44" spans="1:11" s="243" customFormat="1" ht="14.25">
      <x:c r="A44" s="1683"/>
      <x:c r="G44" s="654"/>
      <x:c r="H44" s="695"/>
      <x:c r="I44" s="1476"/>
    </x:row>
    <x:row r="45" spans="1:11" s="243" customFormat="1" ht="14.25">
      <x:c r="A45" s="1683"/>
      <x:c r="G45" s="647"/>
      <x:c r="I45" s="1476"/>
    </x:row>
    <x:row r="46" spans="1:11" s="243" customFormat="1" ht="14.25">
      <x:c r="A46" s="1683"/>
      <x:c r="G46" s="647"/>
      <x:c r="I46" s="1476"/>
    </x:row>
    <x:row r="47" spans="1:11" s="243" customFormat="1" ht="14.25">
      <x:c r="A47" s="1683"/>
      <x:c r="G47" s="647"/>
      <x:c r="I47" s="1476"/>
    </x:row>
    <x:row r="48" spans="1:11" s="243" customFormat="1" ht="14.25">
      <x:c r="A48" s="1683"/>
      <x:c r="G48" s="647"/>
      <x:c r="I48" s="1476"/>
    </x:row>
    <x:row r="49" spans="1:9" s="243" customFormat="1" ht="14.25">
      <x:c r="A49" s="1683"/>
      <x:c r="G49" s="647"/>
      <x:c r="I49" s="1476"/>
    </x:row>
    <x:row r="50" spans="1:9" s="243" customFormat="1" ht="14.25">
      <x:c r="A50" s="1683"/>
      <x:c r="G50" s="647"/>
      <x:c r="I50" s="1476"/>
    </x:row>
    <x:row r="51" spans="1:9" s="243" customFormat="1" ht="14.25">
      <x:c r="A51" s="1683"/>
      <x:c r="G51" s="647"/>
      <x:c r="I51" s="1476"/>
    </x:row>
    <x:row r="52" spans="1:9" s="243" customFormat="1" ht="14.25">
      <x:c r="A52" s="1683"/>
      <x:c r="G52" s="647"/>
      <x:c r="I52" s="1476"/>
    </x:row>
    <x:row r="53" spans="1:9" s="243" customFormat="1" ht="14.25">
      <x:c r="A53" s="1683"/>
      <x:c r="G53" s="647"/>
      <x:c r="I53" s="1476"/>
    </x:row>
    <x:row r="54" spans="1:9" s="243" customFormat="1" ht="14.25">
      <x:c r="A54" s="1683"/>
      <x:c r="G54" s="647"/>
      <x:c r="I54" s="1476"/>
    </x:row>
    <x:row r="55" spans="1:9" s="243" customFormat="1" ht="14.25">
      <x:c r="A55" s="1683"/>
      <x:c r="G55" s="647"/>
      <x:c r="I55" s="1476"/>
    </x:row>
    <x:row r="56" spans="1:9" s="243" customFormat="1" ht="14.25">
      <x:c r="A56" s="1683"/>
      <x:c r="G56" s="647"/>
      <x:c r="I56" s="1476"/>
    </x:row>
    <x:row r="57" spans="1:9" s="243" customFormat="1" ht="14.25">
      <x:c r="A57" s="1683"/>
      <x:c r="G57" s="647"/>
      <x:c r="I57" s="1476"/>
    </x:row>
    <x:row r="282" spans="3:9" ht="15.75">
      <x:c r="C282" s="5" t="s">
        <x:v>207</x:v>
      </x:c>
      <x:c r="D282" s="5"/>
      <x:c r="E282" s="5"/>
      <x:c r="F282" s="5"/>
      <x:c r="I282" s="1477"/>
    </x:row>
  </x:sheetData>
  <x:mergeCells count="3">
    <x:mergeCell ref="A1:G1"/>
    <x:mergeCell ref="A3:G3"/>
    <x:mergeCell ref="A2:G2"/>
  </x:mergeCells>
  <x:printOptions horizontalCentered="1"/>
  <x:pageMargins left="0.2" right="0.2" top="0.5" bottom="0.5" header="0.3" footer="0.3"/>
  <x:pageSetup scale="79" fitToHeight="0" orientation="landscape" r:id="rId2"/>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C90AC59-FCEB-40DE-AA85-B7961D427C66}" mc:Ignorable="x14ac xr xr2 xr3">
  <x:sheetPr>
    <x:pageSetUpPr fitToPage="1"/>
  </x:sheetPr>
  <x:dimension ref="A1:S79"/>
  <x:sheetViews>
    <x:sheetView showWhiteSpace="0" zoomScale="80" zoomScaleNormal="80" workbookViewId="0">
      <x:pane xSplit="3" ySplit="5" topLeftCell="D6" activePane="bottomRight" state="frozen"/>
      <x:selection activeCell="C390" sqref="C390"/>
      <x:selection pane="topRight" activeCell="C390" sqref="C390"/>
      <x:selection pane="bottomLeft" activeCell="C390" sqref="C390"/>
      <x:selection pane="bottomRight" activeCell="C390" sqref="C390"/>
    </x:sheetView>
  </x:sheetViews>
  <x:sheetFormatPr defaultColWidth="9.140625" defaultRowHeight="15.75"/>
  <x:cols>
    <x:col min="1" max="1" width="3.85546875" style="565" bestFit="1" customWidth="1"/>
    <x:col min="2" max="2" width="2.5703125" style="566" bestFit="1" customWidth="1"/>
    <x:col min="3" max="3" width="51" style="566" bestFit="1" customWidth="1"/>
    <x:col min="4" max="4" width="1.85546875" style="565" customWidth="1"/>
    <x:col min="5" max="5" width="13.7109375" style="567" customWidth="1"/>
    <x:col min="6" max="6" width="2.28515625" style="565" bestFit="1" customWidth="1"/>
    <x:col min="7" max="7" width="13.7109375" style="567" customWidth="1"/>
    <x:col min="8" max="8" width="1.42578125" style="566" customWidth="1"/>
    <x:col min="9" max="9" width="13.7109375" style="567" customWidth="1"/>
    <x:col min="10" max="10" width="1.42578125" style="566" customWidth="1"/>
    <x:col min="11" max="11" width="13.7109375" style="567" customWidth="1"/>
    <x:col min="12" max="12" width="1.42578125" style="566" customWidth="1"/>
    <x:col min="13" max="13" width="13.7109375" style="567" customWidth="1"/>
    <x:col min="14" max="14" width="9.140625" style="566"/>
    <x:col min="15" max="15" width="12.85546875" style="566" bestFit="1" customWidth="1"/>
    <x:col min="16" max="16384" width="9.140625" style="566"/>
  </x:cols>
  <x:sheetData>
    <x:row r="1" spans="1:14" s="1538" customFormat="1" ht="18">
      <x:c r="A1" s="1863" t="s">
        <x:v>1397</x:v>
      </x:c>
      <x:c r="B1" s="1863"/>
      <x:c r="C1" s="1863"/>
      <x:c r="D1" s="1863"/>
      <x:c r="E1" s="1863"/>
      <x:c r="F1" s="1863"/>
      <x:c r="G1" s="1863"/>
      <x:c r="H1" s="1863"/>
      <x:c r="I1" s="1863"/>
      <x:c r="J1" s="1863"/>
      <x:c r="K1" s="1863"/>
      <x:c r="L1" s="1863"/>
      <x:c r="M1" s="1863"/>
    </x:row>
    <x:row r="2" spans="1:14" s="1537" customFormat="1">
      <x:c r="A2" s="1865" t="s">
        <x:v>1599</x:v>
      </x:c>
      <x:c r="B2" s="1865"/>
      <x:c r="C2" s="1865"/>
      <x:c r="D2" s="1865"/>
      <x:c r="E2" s="1865"/>
      <x:c r="F2" s="1865"/>
      <x:c r="G2" s="1865"/>
      <x:c r="H2" s="1865"/>
      <x:c r="I2" s="1865"/>
      <x:c r="J2" s="1865"/>
      <x:c r="K2" s="1865"/>
      <x:c r="L2" s="1865"/>
      <x:c r="M2" s="1865"/>
    </x:row>
    <x:row r="3" spans="1:14">
      <x:c r="E3" s="1865"/>
      <x:c r="F3" s="1866"/>
      <x:c r="G3" s="1866"/>
      <x:c r="H3" s="1866"/>
      <x:c r="I3" s="1866"/>
      <x:c r="J3" s="1866"/>
      <x:c r="K3" s="1866"/>
    </x:row>
    <x:row r="4" spans="1:14" s="670" customFormat="1" ht="12.75">
      <x:c r="A4" s="669"/>
      <x:c r="D4" s="669"/>
      <x:c r="E4" s="671"/>
      <x:c r="F4" s="669"/>
      <x:c r="G4" s="671"/>
      <x:c r="I4" s="671"/>
      <x:c r="K4" s="671"/>
      <x:c r="M4" s="671"/>
    </x:row>
    <x:row r="5" spans="1:14" s="673" customFormat="1" ht="25.5">
      <x:c r="A5" s="672" t="s">
        <x:v>1548</x:v>
      </x:c>
      <x:c r="C5" s="672" t="s">
        <x:v>1549</x:v>
      </x:c>
      <x:c r="E5" s="674" t="s">
        <x:v>1550</x:v>
      </x:c>
      <x:c r="G5" s="674" t="s">
        <x:v>1551</x:v>
      </x:c>
      <x:c r="I5" s="674" t="s">
        <x:v>1552</x:v>
      </x:c>
      <x:c r="K5" s="674" t="s">
        <x:v>1553</x:v>
      </x:c>
      <x:c r="M5" s="674" t="s">
        <x:v>1554</x:v>
      </x:c>
      <x:c r="N5" s="1239"/>
    </x:row>
    <x:row r="6" spans="1:14" s="673" customFormat="1" ht="12.75">
      <x:c r="A6" s="669">
        <x:v>1</x:v>
      </x:c>
      <x:c r="C6" s="675" t="s">
        <x:v>1555</x:v>
      </x:c>
      <x:c r="E6" s="676"/>
      <x:c r="G6" s="676"/>
      <x:c r="I6" s="676"/>
      <x:c r="K6" s="676"/>
      <x:c r="M6" s="676"/>
      <x:c r="N6" s="1239"/>
    </x:row>
    <x:row r="7" spans="1:14" s="673" customFormat="1" ht="12.75">
      <x:c r="A7" s="669" t="str">
        <x:f>IF(ISBLANK(C7)=TRUE,"",MAX($A$6:A6)+1)</x:f>
        <x:v/>
      </x:c>
      <x:c r="E7" s="676"/>
      <x:c r="G7" s="676"/>
      <x:c r="I7" s="676"/>
      <x:c r="K7" s="676"/>
      <x:c r="M7" s="676"/>
      <x:c r="N7" s="1239"/>
    </x:row>
    <x:row r="8" spans="1:14" s="670" customFormat="1" ht="12.75">
      <x:c r="A8" s="669">
        <x:f>IF(ISBLANK(C8)=TRUE,"",MAX($A$6:A7)+1)</x:f>
        <x:v>2</x:v>
      </x:c>
      <x:c r="C8" s="677" t="s">
        <x:v>1556</x:v>
      </x:c>
      <x:c r="D8" s="669"/>
      <x:c r="E8" s="359">
        <x:v>60468.48000000001</x:v>
      </x:c>
      <x:c r="F8" s="669"/>
      <x:c r="G8" s="350"/>
      <x:c r="H8" s="671">
        <x:v>1000</x:v>
      </x:c>
      <x:c r="I8" s="696">
        <x:v>0</x:v>
      </x:c>
      <x:c r="J8" s="671">
        <x:v>1000</x:v>
      </x:c>
      <x:c r="K8" s="696">
        <x:v>0</x:v>
      </x:c>
      <x:c r="L8" s="671">
        <x:v>1000</x:v>
      </x:c>
      <x:c r="M8" s="696">
        <x:v>0</x:v>
      </x:c>
      <x:c r="N8" s="1238"/>
    </x:row>
    <x:row r="9" spans="1:14" s="670" customFormat="1" ht="12.75">
      <x:c r="A9" s="669">
        <x:f>IF(ISBLANK(C9)=TRUE,"",MAX($A$6:A8)+1)</x:f>
        <x:v>3</x:v>
      </x:c>
      <x:c r="C9" s="677" t="s">
        <x:v>1557</x:v>
      </x:c>
      <x:c r="D9" s="678" t="s">
        <x:v>1558</x:v>
      </x:c>
      <x:c r="E9" s="359">
        <x:v>0</x:v>
      </x:c>
      <x:c r="F9" s="669"/>
      <x:c r="G9" s="350">
        <x:v>0</x:v>
      </x:c>
      <x:c r="H9" s="671"/>
      <x:c r="I9" s="696">
        <x:v>0</x:v>
      </x:c>
      <x:c r="J9" s="671"/>
      <x:c r="K9" s="696">
        <x:v>0</x:v>
      </x:c>
      <x:c r="L9" s="671"/>
      <x:c r="M9" s="696">
        <x:v>0</x:v>
      </x:c>
      <x:c r="N9" s="1238"/>
    </x:row>
    <x:row r="10" spans="1:14" s="670" customFormat="1" ht="12.75">
      <x:c r="A10" s="669">
        <x:f>IF(ISBLANK(C10)=TRUE,"",MAX($A$6:A9)+1)</x:f>
        <x:v>4</x:v>
      </x:c>
      <x:c r="C10" s="679" t="s">
        <x:v>1559</x:v>
      </x:c>
      <x:c r="D10" s="669"/>
      <x:c r="E10" s="680">
        <x:f>E8+E9</x:f>
        <x:v>60468.48000000001</x:v>
      </x:c>
      <x:c r="F10" s="669"/>
      <x:c r="G10" s="680">
        <x:f>G8+G9</x:f>
        <x:v>0</x:v>
      </x:c>
      <x:c r="H10" s="680">
        <x:f t="shared" ref="H10:M10" si="0">H8+H9</x:f>
        <x:v>1000</x:v>
      </x:c>
      <x:c r="I10" s="680">
        <x:f t="shared" si="0"/>
        <x:v>0</x:v>
      </x:c>
      <x:c r="J10" s="680">
        <x:f t="shared" si="0"/>
        <x:v>1000</x:v>
      </x:c>
      <x:c r="K10" s="680">
        <x:f t="shared" si="0"/>
        <x:v>0</x:v>
      </x:c>
      <x:c r="L10" s="680">
        <x:f t="shared" si="0"/>
        <x:v>1000</x:v>
      </x:c>
      <x:c r="M10" s="680">
        <x:f t="shared" si="0"/>
        <x:v>0</x:v>
      </x:c>
      <x:c r="N10" s="1238"/>
    </x:row>
    <x:row r="11" spans="1:14" s="670" customFormat="1" ht="12.75">
      <x:c r="A11" s="669">
        <x:f>IF(ISBLANK(C11)=TRUE,"",MAX($A$6:A10)+1)</x:f>
        <x:v>5</x:v>
      </x:c>
      <x:c r="C11" s="677" t="s">
        <x:v>1560</x:v>
      </x:c>
      <x:c r="D11" s="669" t="s">
        <x:v>1561</x:v>
      </x:c>
      <x:c r="E11" s="681">
        <x:f>FA</x:f>
        <x:v>1</x:v>
      </x:c>
      <x:c r="F11" s="669"/>
      <x:c r="G11" s="681">
        <x:f>FA</x:f>
        <x:v>1</x:v>
      </x:c>
      <x:c r="H11" s="669"/>
      <x:c r="I11" s="681">
        <x:f>FA</x:f>
        <x:v>1</x:v>
      </x:c>
      <x:c r="J11" s="669"/>
      <x:c r="K11" s="681">
        <x:f>FA</x:f>
        <x:v>1</x:v>
      </x:c>
      <x:c r="L11" s="669"/>
      <x:c r="M11" s="681">
        <x:f>FA</x:f>
        <x:v>1</x:v>
      </x:c>
      <x:c r="N11" s="1238"/>
    </x:row>
    <x:row r="12" spans="1:14" s="670" customFormat="1" ht="16.5">
      <x:c r="A12" s="669">
        <x:f>IF(ISBLANK(C12)=TRUE,"",MAX($A$6:A11)+1)</x:f>
        <x:v>6</x:v>
      </x:c>
      <x:c r="C12" s="679" t="s">
        <x:v>1562</x:v>
      </x:c>
      <x:c r="D12" s="669"/>
      <x:c r="E12" s="680">
        <x:f>E10*E11</x:f>
        <x:v>60468.48000000001</x:v>
      </x:c>
      <x:c r="F12" s="669"/>
      <x:c r="G12" s="680">
        <x:f t="shared" ref="G12" si="1">G10*G11</x:f>
        <x:v>0</x:v>
      </x:c>
      <x:c r="H12" s="669"/>
      <x:c r="I12" s="680">
        <x:f t="shared" ref="I12" si="2">I10*I11</x:f>
        <x:v>0</x:v>
      </x:c>
      <x:c r="J12" s="669"/>
      <x:c r="K12" s="680">
        <x:f t="shared" ref="K12" si="3">K10*K11</x:f>
        <x:v>0</x:v>
      </x:c>
      <x:c r="L12" s="669"/>
      <x:c r="M12" s="680">
        <x:f t="shared" ref="M12" si="4">M10*M11</x:f>
        <x:v>0</x:v>
      </x:c>
      <x:c r="N12" s="1499"/>
    </x:row>
    <x:row r="13" spans="1:14" s="670" customFormat="1" ht="15">
      <x:c r="A13" s="669" t="str">
        <x:f>IF(ISBLANK(C13)=TRUE,"",MAX($A$6:A12)+1)</x:f>
        <x:v/>
      </x:c>
      <x:c r="D13" s="669"/>
      <x:c r="E13" s="671"/>
      <x:c r="F13" s="669"/>
      <x:c r="G13" s="671"/>
      <x:c r="H13" s="671"/>
      <x:c r="I13" s="671"/>
      <x:c r="J13" s="671"/>
      <x:c r="K13" s="671"/>
      <x:c r="L13" s="671"/>
      <x:c r="M13" s="671"/>
      <x:c r="N13"/>
    </x:row>
    <x:row r="14" spans="1:14" s="670" customFormat="1" ht="16.5">
      <x:c r="A14" s="669">
        <x:f>IF(ISBLANK(C14)=TRUE,"",MAX($A$6:A13)+1)</x:f>
        <x:v>7</x:v>
      </x:c>
      <x:c r="C14" s="677" t="s">
        <x:v>1563</x:v>
      </x:c>
      <x:c r="D14" s="669"/>
      <x:c r="E14" s="696">
        <x:v>0</x:v>
      </x:c>
      <x:c r="F14" s="669"/>
      <x:c r="G14" s="696">
        <x:v>0</x:v>
      </x:c>
      <x:c r="H14" s="671">
        <x:v>1000</x:v>
      </x:c>
      <x:c r="I14" s="696">
        <x:v>0</x:v>
      </x:c>
      <x:c r="J14" s="671">
        <x:v>1000</x:v>
      </x:c>
      <x:c r="K14" s="696">
        <x:v>0</x:v>
      </x:c>
      <x:c r="L14" s="671">
        <x:v>1000</x:v>
      </x:c>
      <x:c r="M14" s="696">
        <x:v>0</x:v>
      </x:c>
      <x:c r="N14" s="1499"/>
    </x:row>
    <x:row r="15" spans="1:14" s="670" customFormat="1" ht="12.75">
      <x:c r="A15" s="669">
        <x:f>IF(ISBLANK(C15)=TRUE,"",MAX($A$6:A14)+1)</x:f>
        <x:v>8</x:v>
      </x:c>
      <x:c r="C15" s="677" t="s">
        <x:v>1564</x:v>
      </x:c>
      <x:c r="D15" s="678" t="s">
        <x:v>1558</x:v>
      </x:c>
      <x:c r="E15" s="696">
        <x:v>0</x:v>
      </x:c>
      <x:c r="F15" s="669"/>
      <x:c r="G15" s="696">
        <x:v>0</x:v>
      </x:c>
      <x:c r="H15" s="671"/>
      <x:c r="I15" s="696">
        <x:v>0</x:v>
      </x:c>
      <x:c r="J15" s="671"/>
      <x:c r="K15" s="696">
        <x:v>0</x:v>
      </x:c>
      <x:c r="L15" s="671"/>
      <x:c r="M15" s="696">
        <x:v>0</x:v>
      </x:c>
      <x:c r="N15" s="1238"/>
    </x:row>
    <x:row r="16" spans="1:14" s="670" customFormat="1" ht="12.75">
      <x:c r="A16" s="669">
        <x:f>IF(ISBLANK(C16)=TRUE,"",MAX($A$6:A15)+1)</x:f>
        <x:v>9</x:v>
      </x:c>
      <x:c r="C16" s="679" t="s">
        <x:v>1565</x:v>
      </x:c>
      <x:c r="D16" s="669"/>
      <x:c r="E16" s="680">
        <x:f>E14+E15</x:f>
        <x:v>0</x:v>
      </x:c>
      <x:c r="F16" s="669"/>
      <x:c r="G16" s="680">
        <x:f>G14+G15</x:f>
        <x:v>0</x:v>
      </x:c>
      <x:c r="H16" s="680">
        <x:f t="shared" ref="H16:M16" si="5">H14+H15</x:f>
        <x:v>1000</x:v>
      </x:c>
      <x:c r="I16" s="680">
        <x:f t="shared" si="5"/>
        <x:v>0</x:v>
      </x:c>
      <x:c r="J16" s="680">
        <x:f t="shared" si="5"/>
        <x:v>1000</x:v>
      </x:c>
      <x:c r="K16" s="680">
        <x:f t="shared" si="5"/>
        <x:v>0</x:v>
      </x:c>
      <x:c r="L16" s="680">
        <x:f t="shared" si="5"/>
        <x:v>1000</x:v>
      </x:c>
      <x:c r="M16" s="680">
        <x:f t="shared" si="5"/>
        <x:v>0</x:v>
      </x:c>
      <x:c r="N16" s="1238"/>
    </x:row>
    <x:row r="17" spans="1:15" s="670" customFormat="1" ht="12.75">
      <x:c r="A17" s="669">
        <x:f>IF(ISBLANK(C17)=TRUE,"",MAX($A$6:A16)+1)</x:f>
        <x:v>10</x:v>
      </x:c>
      <x:c r="C17" s="677" t="s">
        <x:v>1566</x:v>
      </x:c>
      <x:c r="D17" s="669" t="s">
        <x:v>1561</x:v>
      </x:c>
      <x:c r="E17" s="681">
        <x:f>WS</x:f>
        <x:v>0.11976146200406269</x:v>
      </x:c>
      <x:c r="F17" s="669"/>
      <x:c r="G17" s="681">
        <x:f>WS</x:f>
        <x:v>0.11976146200406269</x:v>
      </x:c>
      <x:c r="H17" s="669"/>
      <x:c r="I17" s="681">
        <x:f>WS</x:f>
        <x:v>0.11976146200406269</x:v>
      </x:c>
      <x:c r="J17" s="669"/>
      <x:c r="K17" s="681">
        <x:f>WS</x:f>
        <x:v>0.11976146200406269</x:v>
      </x:c>
      <x:c r="L17" s="669"/>
      <x:c r="M17" s="681">
        <x:f>WS</x:f>
        <x:v>0.11976146200406269</x:v>
      </x:c>
      <x:c r="N17" s="1238"/>
    </x:row>
    <x:row r="18" spans="1:15" s="670" customFormat="1" ht="12.75">
      <x:c r="A18" s="669">
        <x:f>IF(ISBLANK(C18)=TRUE,"",MAX($A$6:A17)+1)</x:f>
        <x:v>11</x:v>
      </x:c>
      <x:c r="C18" s="679" t="s">
        <x:v>1567</x:v>
      </x:c>
      <x:c r="D18" s="669"/>
      <x:c r="E18" s="680">
        <x:f>E16*E17</x:f>
        <x:v>0</x:v>
      </x:c>
      <x:c r="F18" s="669"/>
      <x:c r="G18" s="680">
        <x:f t="shared" ref="G18" si="6">G16*G17</x:f>
        <x:v>0</x:v>
      </x:c>
      <x:c r="H18" s="669"/>
      <x:c r="I18" s="680">
        <x:f t="shared" ref="I18" si="7">I16*I17</x:f>
        <x:v>0</x:v>
      </x:c>
      <x:c r="J18" s="669"/>
      <x:c r="K18" s="680">
        <x:f t="shared" ref="K18" si="8">K16*K17</x:f>
        <x:v>0</x:v>
      </x:c>
      <x:c r="L18" s="669"/>
      <x:c r="M18" s="680">
        <x:f t="shared" ref="M18" si="9">M16*M17</x:f>
        <x:v>0</x:v>
      </x:c>
      <x:c r="N18" s="1238"/>
    </x:row>
    <x:row r="19" spans="1:15" s="670" customFormat="1" ht="12.75">
      <x:c r="A19" s="669" t="str">
        <x:f>IF(ISBLANK(C19)=TRUE,"",MAX($A$6:A18)+1)</x:f>
        <x:v/>
      </x:c>
      <x:c r="D19" s="669"/>
      <x:c r="E19" s="671"/>
      <x:c r="F19" s="669"/>
      <x:c r="G19" s="671"/>
      <x:c r="H19" s="671"/>
      <x:c r="I19" s="671"/>
      <x:c r="J19" s="671"/>
      <x:c r="K19" s="671"/>
      <x:c r="L19" s="671"/>
      <x:c r="M19" s="671"/>
      <x:c r="N19" s="1238"/>
    </x:row>
    <x:row r="20" spans="1:15" s="670" customFormat="1" ht="12.75">
      <x:c r="A20" s="669">
        <x:f>IF(ISBLANK(C20)=TRUE,"",MAX($A$6:A19)+1)</x:f>
        <x:v>12</x:v>
      </x:c>
      <x:c r="C20" s="677" t="s">
        <x:v>970</x:v>
      </x:c>
      <x:c r="D20" s="669"/>
      <x:c r="E20" s="696">
        <x:v>0</x:v>
      </x:c>
      <x:c r="F20" s="669"/>
      <x:c r="G20" s="696">
        <x:v>0</x:v>
      </x:c>
      <x:c r="H20" s="671">
        <x:v>1000</x:v>
      </x:c>
      <x:c r="I20" s="696">
        <x:v>0</x:v>
      </x:c>
      <x:c r="J20" s="671">
        <x:v>1000</x:v>
      </x:c>
      <x:c r="K20" s="696">
        <x:v>0</x:v>
      </x:c>
      <x:c r="L20" s="671">
        <x:v>1000</x:v>
      </x:c>
      <x:c r="M20" s="696">
        <x:v>0</x:v>
      </x:c>
      <x:c r="N20" s="1238"/>
    </x:row>
    <x:row r="21" spans="1:15" s="670" customFormat="1" ht="12.75">
      <x:c r="A21" s="669">
        <x:f>IF(ISBLANK(C21)=TRUE,"",MAX($A$6:A20)+1)</x:f>
        <x:v>13</x:v>
      </x:c>
      <x:c r="C21" s="677" t="s">
        <x:v>1568</x:v>
      </x:c>
      <x:c r="D21" s="678" t="s">
        <x:v>1558</x:v>
      </x:c>
      <x:c r="E21" s="696">
        <x:v>0</x:v>
      </x:c>
      <x:c r="F21" s="669"/>
      <x:c r="G21" s="696">
        <x:v>0</x:v>
      </x:c>
      <x:c r="H21" s="671"/>
      <x:c r="I21" s="696">
        <x:v>0</x:v>
      </x:c>
      <x:c r="J21" s="671"/>
      <x:c r="K21" s="696">
        <x:v>0</x:v>
      </x:c>
      <x:c r="L21" s="671"/>
      <x:c r="M21" s="696">
        <x:v>0</x:v>
      </x:c>
      <x:c r="N21" s="1238"/>
    </x:row>
    <x:row r="22" spans="1:15" s="670" customFormat="1" ht="12.75">
      <x:c r="A22" s="669">
        <x:f>IF(ISBLANK(C22)=TRUE,"",MAX($A$6:A21)+1)</x:f>
        <x:v>14</x:v>
      </x:c>
      <x:c r="C22" s="679" t="s">
        <x:v>1569</x:v>
      </x:c>
      <x:c r="D22" s="669"/>
      <x:c r="E22" s="680">
        <x:f>E20+E21</x:f>
        <x:v>0</x:v>
      </x:c>
      <x:c r="F22" s="669"/>
      <x:c r="G22" s="680">
        <x:f t="shared" ref="G22" si="10">G20+G21</x:f>
        <x:v>0</x:v>
      </x:c>
      <x:c r="H22" s="669"/>
      <x:c r="I22" s="680">
        <x:f t="shared" ref="I22" si="11">I20+I21</x:f>
        <x:v>0</x:v>
      </x:c>
      <x:c r="J22" s="669"/>
      <x:c r="K22" s="680">
        <x:f t="shared" ref="K22" si="12">K20+K21</x:f>
        <x:v>0</x:v>
      </x:c>
      <x:c r="L22" s="669"/>
      <x:c r="M22" s="680">
        <x:f t="shared" ref="M22" si="13">M20+M21</x:f>
        <x:v>0</x:v>
      </x:c>
      <x:c r="N22" s="1238"/>
    </x:row>
    <x:row r="23" spans="1:15" s="670" customFormat="1" ht="12.75">
      <x:c r="A23" s="669">
        <x:f>IF(ISBLANK(C23)=TRUE,"",MAX($A$6:A22)+1)</x:f>
        <x:v>15</x:v>
      </x:c>
      <x:c r="C23" s="677" t="s">
        <x:v>217</x:v>
      </x:c>
      <x:c r="D23" s="669" t="s">
        <x:v>1561</x:v>
      </x:c>
      <x:c r="E23" s="681" cm="1">
        <x:f t="array" ref="E23">GP</x:f>
        <x:v>0.38306275564381054</x:v>
      </x:c>
      <x:c r="F23" s="669"/>
      <x:c r="G23" s="681" cm="1">
        <x:f t="array" ref="G23">GP</x:f>
        <x:v>0.38306275564381054</x:v>
      </x:c>
      <x:c r="H23" s="669"/>
      <x:c r="I23" s="681" cm="1">
        <x:f t="array" ref="I23">GP</x:f>
        <x:v>0.38306275564381054</x:v>
      </x:c>
      <x:c r="J23" s="669"/>
      <x:c r="K23" s="681" cm="1">
        <x:f t="array" ref="K23">GP</x:f>
        <x:v>0.38306275564381054</x:v>
      </x:c>
      <x:c r="L23" s="669"/>
      <x:c r="M23" s="681" cm="1">
        <x:f t="array" ref="M23">GP</x:f>
        <x:v>0.38306275564381054</x:v>
      </x:c>
      <x:c r="N23" s="1238"/>
    </x:row>
    <x:row r="24" spans="1:15" s="670" customFormat="1" ht="12.75">
      <x:c r="A24" s="669">
        <x:f>IF(ISBLANK(C24)=TRUE,"",MAX($A$6:A23)+1)</x:f>
        <x:v>16</x:v>
      </x:c>
      <x:c r="C24" s="679" t="s">
        <x:v>1570</x:v>
      </x:c>
      <x:c r="D24" s="669"/>
      <x:c r="E24" s="680">
        <x:f>E22*E23</x:f>
        <x:v>0</x:v>
      </x:c>
      <x:c r="F24" s="669"/>
      <x:c r="G24" s="680">
        <x:f t="shared" ref="G24" si="14">G22*G23</x:f>
        <x:v>0</x:v>
      </x:c>
      <x:c r="H24" s="669"/>
      <x:c r="I24" s="680">
        <x:f t="shared" ref="I24" si="15">I22*I23</x:f>
        <x:v>0</x:v>
      </x:c>
      <x:c r="J24" s="669"/>
      <x:c r="K24" s="680">
        <x:f t="shared" ref="K24" si="16">K22*K23</x:f>
        <x:v>0</x:v>
      </x:c>
      <x:c r="L24" s="669"/>
      <x:c r="M24" s="680">
        <x:f t="shared" ref="M24" si="17">M22*M23</x:f>
        <x:v>0</x:v>
      </x:c>
      <x:c r="N24" s="1238"/>
    </x:row>
    <x:row r="25" spans="1:15" s="670" customFormat="1" ht="12.75">
      <x:c r="A25" s="669" t="str">
        <x:f>IF(ISBLANK(C25)=TRUE,"",MAX($A$6:A24)+1)</x:f>
        <x:v/>
      </x:c>
      <x:c r="D25" s="669"/>
      <x:c r="E25" s="682"/>
      <x:c r="F25" s="669"/>
      <x:c r="G25" s="682"/>
      <x:c r="H25" s="682"/>
      <x:c r="I25" s="682"/>
      <x:c r="J25" s="682"/>
      <x:c r="K25" s="682"/>
      <x:c r="L25" s="682"/>
      <x:c r="M25" s="682"/>
      <x:c r="N25" s="1238"/>
    </x:row>
    <x:row r="26" spans="1:15" s="670" customFormat="1" ht="12.75">
      <x:c r="A26" s="669">
        <x:f>IF(ISBLANK(C26)=TRUE,"",MAX($A$6:A25)+1)</x:f>
        <x:v>17</x:v>
      </x:c>
      <x:c r="C26" s="670" t="str">
        <x:f>"Customer Incremental Expenses (Ln "&amp;A12&amp;" + Ln "&amp;A18&amp;" + Ln "&amp;A24&amp;")"</x:f>
        <x:v>Customer Incremental Expenses (Ln 6 + Ln 11 + Ln 16)</x:v>
      </x:c>
      <x:c r="D26" s="669"/>
      <x:c r="E26" s="682">
        <x:f>E12+E18+E24</x:f>
        <x:v>60468.48000000001</x:v>
      </x:c>
      <x:c r="F26" s="669"/>
      <x:c r="G26" s="682">
        <x:f t="shared" ref="G26:M26" si="18">G12+G18+G24</x:f>
        <x:v>0</x:v>
      </x:c>
      <x:c r="H26" s="682">
        <x:f t="shared" si="18"/>
        <x:v>0</x:v>
      </x:c>
      <x:c r="I26" s="682">
        <x:f t="shared" si="18"/>
        <x:v>0</x:v>
      </x:c>
      <x:c r="J26" s="682">
        <x:f t="shared" si="18"/>
        <x:v>0</x:v>
      </x:c>
      <x:c r="K26" s="682">
        <x:f t="shared" si="18"/>
        <x:v>0</x:v>
      </x:c>
      <x:c r="L26" s="682">
        <x:f t="shared" si="18"/>
        <x:v>0</x:v>
      </x:c>
      <x:c r="M26" s="682">
        <x:f t="shared" si="18"/>
        <x:v>0</x:v>
      </x:c>
      <x:c r="N26" s="1238"/>
    </x:row>
    <x:row r="27" spans="1:15" s="670" customFormat="1" ht="12.75">
      <x:c r="A27" s="669" t="str">
        <x:f>IF(ISBLANK(C27)=TRUE,"",MAX($A$6:A26)+1)</x:f>
        <x:v/>
      </x:c>
      <x:c r="D27" s="669"/>
      <x:c r="E27" s="671"/>
      <x:c r="F27" s="669"/>
      <x:c r="G27" s="671"/>
      <x:c r="I27" s="671"/>
      <x:c r="K27" s="671"/>
      <x:c r="M27" s="671"/>
      <x:c r="N27" s="1238"/>
    </x:row>
    <x:row r="28" spans="1:15" s="670" customFormat="1" ht="12.75">
      <x:c r="A28" s="669">
        <x:f>IF(ISBLANK(C28)=TRUE,"",MAX($A$6:A27)+1)</x:f>
        <x:v>18</x:v>
      </x:c>
      <x:c r="C28" s="670" t="s">
        <x:v>1571</x:v>
      </x:c>
      <x:c r="D28" s="669"/>
      <x:c r="E28" s="696">
        <x:v>1222680.0900000001</x:v>
      </x:c>
      <x:c r="F28" s="669"/>
      <x:c r="G28" s="696">
        <x:v>0</x:v>
      </x:c>
      <x:c r="H28" s="671">
        <x:v>1000</x:v>
      </x:c>
      <x:c r="I28" s="696">
        <x:v>0</x:v>
      </x:c>
      <x:c r="J28" s="671">
        <x:v>1000</x:v>
      </x:c>
      <x:c r="K28" s="696">
        <x:v>0</x:v>
      </x:c>
      <x:c r="L28" s="671">
        <x:v>1000</x:v>
      </x:c>
      <x:c r="M28" s="696">
        <x:v>0</x:v>
      </x:c>
      <x:c r="O28" s="996"/>
    </x:row>
    <x:row r="29" spans="1:15" s="670" customFormat="1" ht="12.75">
      <x:c r="A29" s="669">
        <x:f>IF(ISBLANK(C29)=TRUE,"",MAX($A$6:A28)+1)</x:f>
        <x:v>19</x:v>
      </x:c>
      <x:c r="C29" s="677" t="s">
        <x:v>1572</x:v>
      </x:c>
      <x:c r="D29" s="669"/>
      <x:c r="E29" s="696">
        <x:v>0</x:v>
      </x:c>
      <x:c r="F29" s="669"/>
      <x:c r="G29" s="696">
        <x:v>0</x:v>
      </x:c>
      <x:c r="H29" s="671"/>
      <x:c r="I29" s="696">
        <x:v>0</x:v>
      </x:c>
      <x:c r="J29" s="671"/>
      <x:c r="K29" s="696">
        <x:v>0</x:v>
      </x:c>
      <x:c r="L29" s="671"/>
      <x:c r="M29" s="696">
        <x:v>0</x:v>
      </x:c>
    </x:row>
    <x:row r="30" spans="1:15" s="670" customFormat="1" ht="12.75">
      <x:c r="A30" s="669">
        <x:f>IF(ISBLANK(C30)=TRUE,"",MAX($A$6:A29)+1)</x:f>
        <x:v>20</x:v>
      </x:c>
      <x:c r="C30" s="677" t="str">
        <x:f>"Total Recovered Expenses (Ln "&amp;A10&amp;" + Ln "&amp;A16&amp;" + Ln "&amp;A22&amp;")"</x:f>
        <x:v>Total Recovered Expenses (Ln 4 + Ln 9 + Ln 14)</x:v>
      </x:c>
      <x:c r="D30" s="669" t="s">
        <x:v>1573</x:v>
      </x:c>
      <x:c r="E30" s="671">
        <x:f>E10+E16+E22</x:f>
        <x:v>60468.48000000001</x:v>
      </x:c>
      <x:c r="F30" s="669"/>
      <x:c r="G30" s="671">
        <x:f t="shared" ref="G30" si="19">G10+G16+G22</x:f>
        <x:v>0</x:v>
      </x:c>
      <x:c r="H30" s="669"/>
      <x:c r="I30" s="671">
        <x:f t="shared" ref="I30" si="20">I10+I16+I22</x:f>
        <x:v>0</x:v>
      </x:c>
      <x:c r="J30" s="669"/>
      <x:c r="K30" s="671">
        <x:f t="shared" ref="K30" si="21">K10+K16+K22</x:f>
        <x:v>0</x:v>
      </x:c>
      <x:c r="L30" s="669"/>
      <x:c r="M30" s="671">
        <x:f t="shared" ref="M30" si="22">M10+M16+M22</x:f>
        <x:v>0</x:v>
      </x:c>
    </x:row>
    <x:row r="31" spans="1:15" s="670" customFormat="1" ht="12.75">
      <x:c r="A31" s="669">
        <x:f>IF(ISBLANK(C31)=TRUE,"",MAX($A$6:A30)+1)</x:f>
        <x:v>21</x:v>
      </x:c>
      <x:c r="C31" s="679" t="s">
        <x:v>1574</x:v>
      </x:c>
      <x:c r="D31" s="669"/>
      <x:c r="E31" s="680">
        <x:f>IF(E28-(E29+E30)&lt;0,0,E28-E29-E30)</x:f>
        <x:v>1162211.6100000001</x:v>
      </x:c>
      <x:c r="F31" s="669"/>
      <x:c r="G31" s="680">
        <x:f t="shared" ref="G31" si="23">IF(G28-(G29+G30)&lt;0,0,G28-G29-G30)</x:f>
        <x:v>0</x:v>
      </x:c>
      <x:c r="H31" s="669"/>
      <x:c r="I31" s="680">
        <x:f t="shared" ref="I31" si="24">IF(I28-(I29+I30)&lt;0,0,I28-I29-I30)</x:f>
        <x:v>0</x:v>
      </x:c>
      <x:c r="J31" s="669"/>
      <x:c r="K31" s="680">
        <x:f t="shared" ref="K31" si="25">IF(K28-(K29+K30)&lt;0,0,K28-K29-K30)</x:f>
        <x:v>0</x:v>
      </x:c>
      <x:c r="L31" s="669"/>
      <x:c r="M31" s="680">
        <x:f t="shared" ref="M31" si="26">IF(M28-(M29+M30)&lt;0,0,M28-M29-M30)</x:f>
        <x:v>0</x:v>
      </x:c>
    </x:row>
    <x:row r="32" spans="1:15" s="670" customFormat="1" ht="12.75">
      <x:c r="A32" s="669">
        <x:f>IF(ISBLANK(C32)=TRUE,"",MAX($A$6:A31)+1)</x:f>
        <x:v>22</x:v>
      </x:c>
      <x:c r="C32" s="677" t="s">
        <x:v>1575</x:v>
      </x:c>
      <x:c r="D32" s="669" t="s">
        <x:v>1561</x:v>
      </x:c>
      <x:c r="E32" s="681">
        <x:f>$E$53</x:f>
        <x:v>0.58176740938972593</x:v>
      </x:c>
      <x:c r="F32" s="669"/>
      <x:c r="G32" s="681">
        <x:f>$E$53</x:f>
        <x:v>0.58176740938972593</x:v>
      </x:c>
      <x:c r="H32" s="669"/>
      <x:c r="I32" s="681">
        <x:f>$E$53</x:f>
        <x:v>0.58176740938972593</x:v>
      </x:c>
      <x:c r="J32" s="669"/>
      <x:c r="K32" s="681">
        <x:f>$E$53</x:f>
        <x:v>0.58176740938972593</x:v>
      </x:c>
      <x:c r="L32" s="669"/>
      <x:c r="M32" s="681">
        <x:f>$E$53</x:f>
        <x:v>0.58176740938972593</x:v>
      </x:c>
    </x:row>
    <x:row r="33" spans="1:19" s="670" customFormat="1" ht="15">
      <x:c r="A33" s="669">
        <x:f>IF(ISBLANK(C33)=TRUE,"",MAX($A$6:A32)+1)</x:f>
        <x:v>23</x:v>
      </x:c>
      <x:c r="C33" s="679" t="str">
        <x:f>"Pre-Tax Utility Allocation (Ln "&amp;A31&amp;" "&amp;CHAR(215)&amp;" Ln "&amp;A32&amp;")"</x:f>
        <x:v>Pre-Tax Utility Allocation (Ln 21 × Ln 22)</x:v>
      </x:c>
      <x:c r="D33" s="669"/>
      <x:c r="E33" s="1231">
        <x:f>E31*E32</x:f>
        <x:v>676136.83751236252</x:v>
      </x:c>
      <x:c r="F33" s="669"/>
      <x:c r="G33" s="680">
        <x:f t="shared" ref="G33" si="27">G31*$E$53</x:f>
        <x:v>0</x:v>
      </x:c>
      <x:c r="H33" s="669"/>
      <x:c r="I33" s="680">
        <x:f t="shared" ref="I33" si="28">I31*$E$53</x:f>
        <x:v>0</x:v>
      </x:c>
      <x:c r="J33" s="669"/>
      <x:c r="K33" s="680">
        <x:f t="shared" ref="K33" si="29">K31*$E$53</x:f>
        <x:v>0</x:v>
      </x:c>
      <x:c r="L33" s="669"/>
      <x:c r="M33" s="680">
        <x:f t="shared" ref="M33" si="30">M31*$E$53</x:f>
        <x:v>0</x:v>
      </x:c>
      <x:c r="O33"/>
      <x:c r="P33"/>
      <x:c r="Q33"/>
      <x:c r="R33"/>
      <x:c r="S33"/>
    </x:row>
    <x:row r="34" spans="1:19" s="670" customFormat="1" ht="12.75">
      <x:c r="A34" s="669">
        <x:f>IF(ISBLANK(C34)=TRUE,"",MAX($A$6:A33)+1)</x:f>
        <x:v>24</x:v>
      </x:c>
      <x:c r="C34" s="677" t="str">
        <x:f>C50</x:f>
        <x:v>Composite Tax Rate</x:v>
      </x:c>
      <x:c r="D34" s="669" t="s">
        <x:v>1561</x:v>
      </x:c>
      <x:c r="E34" s="681">
        <x:f>CTR</x:f>
        <x:v>0.28109999999999991</x:v>
      </x:c>
      <x:c r="F34" s="669"/>
      <x:c r="G34" s="681">
        <x:f>CTR</x:f>
        <x:v>0.28109999999999991</x:v>
      </x:c>
      <x:c r="H34" s="669"/>
      <x:c r="I34" s="681">
        <x:f>CTR</x:f>
        <x:v>0.28109999999999991</x:v>
      </x:c>
      <x:c r="J34" s="669"/>
      <x:c r="K34" s="681">
        <x:f>CTR</x:f>
        <x:v>0.28109999999999991</x:v>
      </x:c>
      <x:c r="L34" s="669"/>
      <x:c r="M34" s="681">
        <x:f>CTR</x:f>
        <x:v>0.28109999999999991</x:v>
      </x:c>
    </x:row>
    <x:row r="35" spans="1:19" s="670" customFormat="1" ht="12.75">
      <x:c r="A35" s="669">
        <x:f>IF(ISBLANK(C35)=TRUE,"",MAX($A$6:A34)+1)</x:f>
        <x:v>25</x:v>
      </x:c>
      <x:c r="C35" s="679" t="str">
        <x:f>"State and Federal Income Taxes (Ln "&amp;A33&amp;" "&amp;CHAR(215)&amp;" Ln "&amp;A34&amp;")"</x:f>
        <x:v>State and Federal Income Taxes (Ln 23 × Ln 24)</x:v>
      </x:c>
      <x:c r="D35" s="669"/>
      <x:c r="E35" s="680">
        <x:f>E33*E34</x:f>
        <x:v>190062.06502472505</x:v>
      </x:c>
      <x:c r="F35" s="669"/>
      <x:c r="G35" s="680">
        <x:f t="shared" ref="G35" si="31">G33*G34</x:f>
        <x:v>0</x:v>
      </x:c>
      <x:c r="H35" s="669"/>
      <x:c r="I35" s="680">
        <x:f t="shared" ref="I35" si="32">I33*I34</x:f>
        <x:v>0</x:v>
      </x:c>
      <x:c r="J35" s="669"/>
      <x:c r="K35" s="680">
        <x:f t="shared" ref="K35" si="33">K33*K34</x:f>
        <x:v>0</x:v>
      </x:c>
      <x:c r="L35" s="669"/>
      <x:c r="M35" s="680">
        <x:f t="shared" ref="M35" si="34">M33*M34</x:f>
        <x:v>0</x:v>
      </x:c>
    </x:row>
    <x:row r="36" spans="1:19" s="670" customFormat="1" ht="12.75">
      <x:c r="A36" s="669"/>
      <x:c r="D36" s="669"/>
      <x:c r="E36" s="682"/>
      <x:c r="F36" s="669"/>
      <x:c r="G36" s="682"/>
      <x:c r="H36" s="669"/>
      <x:c r="I36" s="682"/>
      <x:c r="J36" s="669"/>
      <x:c r="K36" s="682"/>
      <x:c r="L36" s="669"/>
      <x:c r="M36" s="682"/>
    </x:row>
    <x:row r="37" spans="1:19" s="670" customFormat="1" ht="12.75">
      <x:c r="A37" s="669">
        <x:f>IF(ISBLANK(C37)=TRUE,"",MAX($A$6:A36)+1)</x:f>
        <x:v>26</x:v>
      </x:c>
      <x:c r="C37" s="677" t="str">
        <x:f>"Customer Net Revenue Share (Ln "&amp;A31&amp;" - Ln "&amp;A33&amp;")"</x:f>
        <x:v>Customer Net Revenue Share (Ln 21 - Ln 23)</x:v>
      </x:c>
      <x:c r="D37" s="669"/>
      <x:c r="E37" s="671">
        <x:f>E31-E33</x:f>
        <x:v>486074.77248763759</x:v>
      </x:c>
      <x:c r="F37" s="669"/>
      <x:c r="G37" s="671">
        <x:f>G31-G33</x:f>
        <x:v>0</x:v>
      </x:c>
      <x:c r="H37" s="669"/>
      <x:c r="I37" s="671">
        <x:f>I31-I33</x:f>
        <x:v>0</x:v>
      </x:c>
      <x:c r="J37" s="669"/>
      <x:c r="K37" s="671">
        <x:f>K31-K33</x:f>
        <x:v>0</x:v>
      </x:c>
      <x:c r="L37" s="669"/>
      <x:c r="M37" s="671">
        <x:f>M31-M33</x:f>
        <x:v>0</x:v>
      </x:c>
    </x:row>
    <x:row r="38" spans="1:19" s="670" customFormat="1" ht="12.75">
      <x:c r="A38" s="669">
        <x:f>IF(ISBLANK(C38)=TRUE,"",MAX($A$6:A37)+1)</x:f>
        <x:v>27</x:v>
      </x:c>
      <x:c r="C38" s="677" t="str">
        <x:f>"Minimum Customer Revenue Credit (Ln "&amp;A26&amp;")"</x:f>
        <x:v>Minimum Customer Revenue Credit (Ln 17)</x:v>
      </x:c>
      <x:c r="D38" s="678" t="s">
        <x:v>1558</x:v>
      </x:c>
      <x:c r="E38" s="671">
        <x:f>E26</x:f>
        <x:v>60468.48000000001</x:v>
      </x:c>
      <x:c r="F38" s="669"/>
      <x:c r="G38" s="671">
        <x:f t="shared" ref="G38" si="35">G26</x:f>
        <x:v>0</x:v>
      </x:c>
      <x:c r="H38" s="669"/>
      <x:c r="I38" s="671">
        <x:f t="shared" ref="I38" si="36">I26</x:f>
        <x:v>0</x:v>
      </x:c>
      <x:c r="J38" s="669"/>
      <x:c r="K38" s="671">
        <x:f t="shared" ref="K38" si="37">K26</x:f>
        <x:v>0</x:v>
      </x:c>
      <x:c r="L38" s="669"/>
      <x:c r="M38" s="671">
        <x:f t="shared" ref="M38" si="38">M26</x:f>
        <x:v>0</x:v>
      </x:c>
    </x:row>
    <x:row r="39" spans="1:19" s="670" customFormat="1" ht="12.75">
      <x:c r="A39" s="669">
        <x:f>IF(ISBLANK(C39)=TRUE,"",MAX($A$6:A38)+1)</x:f>
        <x:v>28</x:v>
      </x:c>
      <x:c r="C39" s="679" t="str">
        <x:f>"Total Customer Revenue Credit (Ln "&amp;A37&amp;" + Ln "&amp;A38&amp;")"</x:f>
        <x:v>Total Customer Revenue Credit (Ln 26 + Ln 27)</x:v>
      </x:c>
      <x:c r="D39" s="669"/>
      <x:c r="E39" s="680">
        <x:f>E38+E37</x:f>
        <x:v>546543.25248763757</x:v>
      </x:c>
      <x:c r="F39" s="669"/>
      <x:c r="G39" s="680">
        <x:f>G38+G37</x:f>
        <x:v>0</x:v>
      </x:c>
      <x:c r="H39" s="669"/>
      <x:c r="I39" s="680">
        <x:f>I38+I37</x:f>
        <x:v>0</x:v>
      </x:c>
      <x:c r="J39" s="669"/>
      <x:c r="K39" s="680">
        <x:f>K38+K37</x:f>
        <x:v>0</x:v>
      </x:c>
      <x:c r="L39" s="669"/>
      <x:c r="M39" s="680">
        <x:f>M38+M37</x:f>
        <x:v>0</x:v>
      </x:c>
    </x:row>
    <x:row r="40" spans="1:19" s="670" customFormat="1" ht="12.75">
      <x:c r="A40" s="669" t="str">
        <x:f>IF(ISBLANK(C40)=TRUE,"",MAX($A$6:A39)+1)</x:f>
        <x:v/>
      </x:c>
      <x:c r="D40" s="669"/>
      <x:c r="E40" s="671"/>
      <x:c r="F40" s="669"/>
      <x:c r="G40" s="671"/>
      <x:c r="H40" s="669"/>
      <x:c r="I40" s="671"/>
      <x:c r="J40" s="669"/>
      <x:c r="K40" s="671"/>
      <x:c r="L40" s="669"/>
      <x:c r="M40" s="671"/>
    </x:row>
    <x:row r="41" spans="1:19" s="670" customFormat="1" ht="12.75">
      <x:c r="A41" s="669">
        <x:f>IF(ISBLANK(C41)=TRUE,"",MAX($A$6:A40)+1)</x:f>
        <x:v>29</x:v>
      </x:c>
      <x:c r="C41" s="670" t="str">
        <x:f>"Sum of Customer Credits (Sum of Ln "&amp;A39&amp;")"</x:f>
        <x:v>Sum of Customer Credits (Sum of Ln 28)</x:v>
      </x:c>
      <x:c r="D41" s="669"/>
      <x:c r="E41" s="671">
        <x:f>SUM(E39:M39)</x:f>
        <x:v>546543.25248763757</x:v>
      </x:c>
      <x:c r="F41" s="669"/>
      <x:c r="G41" s="683"/>
      <x:c r="I41" s="671"/>
      <x:c r="K41" s="671"/>
      <x:c r="M41" s="671"/>
    </x:row>
    <x:row r="42" spans="1:19" s="670" customFormat="1" ht="12.75">
      <x:c r="A42" s="669" t="str">
        <x:f>IF(ISBLANK(C42)=TRUE,"",MAX($A$6:A41)+1)</x:f>
        <x:v/>
      </x:c>
      <x:c r="D42" s="669"/>
      <x:c r="E42" s="671"/>
      <x:c r="F42" s="669"/>
      <x:c r="G42" s="671"/>
      <x:c r="I42" s="671"/>
      <x:c r="K42" s="671"/>
      <x:c r="M42" s="671"/>
    </x:row>
    <x:row r="43" spans="1:19" s="670" customFormat="1" ht="12.75">
      <x:c r="A43" s="669">
        <x:f>IF(ISBLANK(C43)=TRUE,"",MAX($A$6:A42)+1)</x:f>
        <x:v>30</x:v>
      </x:c>
      <x:c r="C43" s="670" t="str">
        <x:f>"Post-Tax Utility Share (Ln "&amp;A31&amp;" - Ln "&amp;A35&amp;" - Ln "&amp;A37&amp;")"</x:f>
        <x:v>Post-Tax Utility Share (Ln 21 - Ln 25 - Ln 26)</x:v>
      </x:c>
      <x:c r="D43" s="669"/>
      <x:c r="E43" s="682">
        <x:f>E31-E35-E37</x:f>
        <x:v>486074.77248763747</x:v>
      </x:c>
      <x:c r="F43" s="669"/>
      <x:c r="G43" s="682">
        <x:f>G31-G35-G37</x:f>
        <x:v>0</x:v>
      </x:c>
      <x:c r="H43" s="669"/>
      <x:c r="I43" s="682">
        <x:f>I31-I35-I37</x:f>
        <x:v>0</x:v>
      </x:c>
      <x:c r="J43" s="669"/>
      <x:c r="K43" s="682">
        <x:f>K31-K35-K37</x:f>
        <x:v>0</x:v>
      </x:c>
      <x:c r="L43" s="669"/>
      <x:c r="M43" s="682">
        <x:f>M31-M35-M37</x:f>
        <x:v>0</x:v>
      </x:c>
    </x:row>
    <x:row r="44" spans="1:19" s="670" customFormat="1" ht="12.75">
      <x:c r="A44" s="669" t="str">
        <x:f>IF(ISBLANK(C44)=TRUE,"",MAX($A$6:A43)+1)</x:f>
        <x:v/>
      </x:c>
      <x:c r="D44" s="669"/>
      <x:c r="E44" s="671"/>
      <x:c r="F44" s="669"/>
      <x:c r="G44" s="671"/>
      <x:c r="I44" s="671"/>
      <x:c r="K44" s="671"/>
      <x:c r="M44" s="671"/>
    </x:row>
    <x:row r="45" spans="1:19" s="670" customFormat="1" ht="12.75">
      <x:c r="A45" s="669">
        <x:f>IF(ISBLANK(C45)=TRUE,"",MAX($A$6:A44)+1)</x:f>
        <x:v>31</x:v>
      </x:c>
      <x:c r="C45" s="670" t="str">
        <x:f>"Sum of Utility Share (Sum of Ln "&amp;A43&amp;")"</x:f>
        <x:v>Sum of Utility Share (Sum of Ln 30)</x:v>
      </x:c>
      <x:c r="D45" s="669"/>
      <x:c r="E45" s="671">
        <x:f>SUM(E43:M43)</x:f>
        <x:v>486074.77248763747</x:v>
      </x:c>
      <x:c r="F45" s="669"/>
      <x:c r="G45" s="683"/>
      <x:c r="I45" s="671"/>
      <x:c r="K45" s="671"/>
      <x:c r="M45" s="671"/>
    </x:row>
    <x:row r="46" spans="1:19" s="670" customFormat="1" ht="12.75">
      <x:c r="A46" s="669" t="str">
        <x:f>IF(ISBLANK(C46)=TRUE,"",MAX($A$6:A45)+1)</x:f>
        <x:v/>
      </x:c>
      <x:c r="D46" s="669"/>
      <x:c r="E46" s="671"/>
      <x:c r="F46" s="669"/>
      <x:c r="G46" s="671"/>
      <x:c r="I46" s="671"/>
      <x:c r="K46" s="671"/>
      <x:c r="M46" s="671"/>
    </x:row>
    <x:row r="47" spans="1:19" s="670" customFormat="1" ht="12.75">
      <x:c r="A47" s="669">
        <x:f>IF(ISBLANK(C47)=TRUE,"",MAX($A$6:A46)+1)</x:f>
        <x:v>32</x:v>
      </x:c>
      <x:c r="C47" s="670" t="s">
        <x:v>1576</x:v>
      </x:c>
      <x:c r="D47" s="678"/>
      <x:c r="E47" s="681">
        <x:f>'ATT H-1A'!H253</x:f>
        <x:v>0.21</x:v>
      </x:c>
      <x:c r="F47" s="678" t="s">
        <x:v>1164</x:v>
      </x:c>
      <x:c r="G47" s="681" t="s">
        <x:v>1577</x:v>
      </x:c>
      <x:c r="I47" s="681"/>
      <x:c r="K47" s="681"/>
      <x:c r="M47" s="681"/>
    </x:row>
    <x:row r="48" spans="1:19" s="670" customFormat="1" ht="12.75">
      <x:c r="A48" s="669">
        <x:f>IF(ISBLANK(C48)=TRUE,"",MAX($A$6:A47)+1)</x:f>
        <x:v>33</x:v>
      </x:c>
      <x:c r="C48" s="670" t="s">
        <x:v>1578</x:v>
      </x:c>
      <x:c r="D48" s="678"/>
      <x:c r="E48" s="681">
        <x:f>'ATT H-1A'!H254</x:f>
        <x:v>0.09</x:v>
      </x:c>
      <x:c r="F48" s="678" t="s">
        <x:v>1164</x:v>
      </x:c>
      <x:c r="G48" s="681" t="s">
        <x:v>1579</x:v>
      </x:c>
      <x:c r="I48" s="681"/>
      <x:c r="K48" s="681"/>
      <x:c r="M48" s="681"/>
    </x:row>
    <x:row r="49" spans="1:13" s="670" customFormat="1" ht="12.75">
      <x:c r="A49" s="669">
        <x:f>IF(ISBLANK(C49)=TRUE,"",MAX($A$6:A48)+1)</x:f>
        <x:v>34</x:v>
      </x:c>
      <x:c r="C49" s="670" t="s">
        <x:v>1580</x:v>
      </x:c>
      <x:c r="D49" s="678"/>
      <x:c r="E49" s="681">
        <x:f>'ATT H-1A'!H255</x:f>
        <x:v>0</x:v>
      </x:c>
      <x:c r="F49" s="678" t="s">
        <x:v>1164</x:v>
      </x:c>
      <x:c r="G49" s="681" t="s">
        <x:v>1581</x:v>
      </x:c>
      <x:c r="I49" s="681"/>
      <x:c r="K49" s="681"/>
      <x:c r="M49" s="681"/>
    </x:row>
    <x:row r="50" spans="1:13" s="670" customFormat="1" ht="12.75">
      <x:c r="A50" s="669">
        <x:f>IF(ISBLANK(C50)=TRUE,"",MAX($A$6:A49)+1)</x:f>
        <x:v>35</x:v>
      </x:c>
      <x:c r="C50" s="670" t="s">
        <x:v>1582</x:v>
      </x:c>
      <x:c r="D50" s="678"/>
      <x:c r="E50" s="681">
        <x:f>1-((1-SIT)*(1-FIT))/(1-(SIT*FIT*p))</x:f>
        <x:v>0.28109999999999991</x:v>
      </x:c>
      <x:c r="F50" s="678" t="s">
        <x:v>1164</x:v>
      </x:c>
      <x:c r="G50" s="684" t="s">
        <x:v>1583</x:v>
      </x:c>
      <x:c r="I50" s="681"/>
      <x:c r="K50" s="681"/>
      <x:c r="M50" s="681"/>
    </x:row>
    <x:row r="51" spans="1:13" s="670" customFormat="1" ht="12.75">
      <x:c r="A51" s="669">
        <x:f>IF(ISBLANK(C51)=TRUE,"",MAX($A$6:A50)+1)</x:f>
        <x:v>36</x:v>
      </x:c>
      <x:c r="C51" s="670" t="s">
        <x:v>1584</x:v>
      </x:c>
      <x:c r="D51" s="678"/>
      <x:c r="E51" s="681">
        <x:v>0.5</x:v>
      </x:c>
      <x:c r="F51" s="678" t="s">
        <x:v>1164</x:v>
      </x:c>
      <x:c r="G51" s="681" t="s">
        <x:v>1585</x:v>
      </x:c>
      <x:c r="I51" s="681"/>
      <x:c r="K51" s="681"/>
      <x:c r="M51" s="681"/>
    </x:row>
    <x:row r="52" spans="1:13" s="670" customFormat="1" ht="12.75">
      <x:c r="A52" s="669">
        <x:f>IF(ISBLANK(C52)=TRUE,"",MAX($A$6:A51)+1)</x:f>
        <x:v>37</x:v>
      </x:c>
      <x:c r="C52" s="670" t="s">
        <x:v>1586</x:v>
      </x:c>
      <x:c r="D52" s="678"/>
      <x:c r="E52" s="681">
        <x:f>1/((1-CUSTP)/CUSTP)</x:f>
        <x:v>1</x:v>
      </x:c>
      <x:c r="F52" s="678" t="s">
        <x:v>1164</x:v>
      </x:c>
      <x:c r="G52" s="681" t="s">
        <x:v>1587</x:v>
      </x:c>
      <x:c r="I52" s="681"/>
      <x:c r="K52" s="681"/>
      <x:c r="M52" s="681"/>
    </x:row>
    <x:row r="53" spans="1:13" s="670" customFormat="1" ht="12.75">
      <x:c r="A53" s="669">
        <x:f>IF(ISBLANK(C53)=TRUE,"",MAX($A$6:A52)+1)</x:f>
        <x:v>38</x:v>
      </x:c>
      <x:c r="C53" s="670" t="str">
        <x:f>C32</x:f>
        <x:v>Utility Pre-Tax Allocation Factor</x:v>
      </x:c>
      <x:c r="D53" s="678"/>
      <x:c r="E53" s="681">
        <x:f>1/(1+CUSTR-(CTR*CUSTR))</x:f>
        <x:v>0.58176740938972593</x:v>
      </x:c>
      <x:c r="F53" s="678" t="s">
        <x:v>1164</x:v>
      </x:c>
      <x:c r="G53" s="681" t="s">
        <x:v>1588</x:v>
      </x:c>
      <x:c r="I53" s="681"/>
      <x:c r="K53" s="681"/>
      <x:c r="M53" s="681"/>
    </x:row>
    <x:row r="54" spans="1:13" s="670" customFormat="1" ht="12.75">
      <x:c r="A54" s="669">
        <x:f>IF(ISBLANK(C54)=TRUE,"",MAX($A$28:A53)+1)</x:f>
        <x:v>39</x:v>
      </x:c>
      <x:c r="C54" s="670" t="s">
        <x:v>1560</x:v>
      </x:c>
      <x:c r="D54" s="669"/>
      <x:c r="E54" s="681">
        <x:v>1</x:v>
      </x:c>
      <x:c r="F54" s="678" t="s">
        <x:v>1164</x:v>
      </x:c>
      <x:c r="G54" s="671" t="s">
        <x:v>1589</x:v>
      </x:c>
      <x:c r="I54" s="671"/>
      <x:c r="K54" s="671"/>
      <x:c r="M54" s="671"/>
    </x:row>
    <x:row r="55" spans="1:13" s="670" customFormat="1" ht="12.75">
      <x:c r="A55" s="669">
        <x:f>IF(ISBLANK(C55)=TRUE,"",MAX($A$28:A54)+1)</x:f>
        <x:v>40</x:v>
      </x:c>
      <x:c r="C55" s="670" t="s">
        <x:v>1566</x:v>
      </x:c>
      <x:c r="D55" s="669"/>
      <x:c r="E55" s="681">
        <x:f>'ATT H-1A'!H24</x:f>
        <x:v>0.11976146200406269</x:v>
      </x:c>
      <x:c r="F55" s="678" t="s">
        <x:v>1164</x:v>
      </x:c>
      <x:c r="G55" s="681" t="s">
        <x:v>1590</x:v>
      </x:c>
      <x:c r="I55" s="681"/>
      <x:c r="K55" s="681"/>
      <x:c r="M55" s="681"/>
    </x:row>
    <x:row r="56" spans="1:13" s="670" customFormat="1" ht="12.75">
      <x:c r="A56" s="669">
        <x:f>IF(ISBLANK(C56)=TRUE,"",MAX($A$28:A55)+1)</x:f>
        <x:v>41</x:v>
      </x:c>
      <x:c r="C56" s="670" t="s">
        <x:v>217</x:v>
      </x:c>
      <x:c r="D56" s="669"/>
      <x:c r="E56" s="681">
        <x:f>'ATT H-1A'!H45</x:f>
        <x:v>0.38306275564381054</x:v>
      </x:c>
      <x:c r="F56" s="678" t="s">
        <x:v>1164</x:v>
      </x:c>
      <x:c r="G56" s="671" t="s">
        <x:v>1600</x:v>
      </x:c>
      <x:c r="I56" s="671"/>
      <x:c r="K56" s="671"/>
      <x:c r="M56" s="671"/>
    </x:row>
    <x:row r="57" spans="1:13" s="670" customFormat="1" ht="12.75">
      <x:c r="A57" s="669"/>
      <x:c r="D57" s="669"/>
      <x:c r="E57" s="671"/>
      <x:c r="F57" s="669"/>
      <x:c r="G57" s="671"/>
      <x:c r="I57" s="671"/>
      <x:c r="K57" s="671"/>
      <x:c r="M57" s="671"/>
    </x:row>
    <x:row r="58" spans="1:13" s="670" customFormat="1" ht="12.75">
      <x:c r="A58" s="669"/>
      <x:c r="C58" s="685" t="s">
        <x:v>255</x:v>
      </x:c>
      <x:c r="D58" s="669"/>
      <x:c r="E58" s="671"/>
      <x:c r="F58" s="669"/>
      <x:c r="G58" s="671"/>
      <x:c r="I58" s="671"/>
      <x:c r="K58" s="671"/>
      <x:c r="M58" s="671"/>
    </x:row>
    <x:row r="59" spans="1:13" s="670" customFormat="1" ht="15.75" customHeight="1">
      <x:c r="A59" s="669"/>
      <x:c r="B59" s="670">
        <x:v>1</x:v>
      </x:c>
      <x:c r="C59" s="1868" t="s">
        <x:v>1874</x:v>
      </x:c>
      <x:c r="D59" s="1868"/>
      <x:c r="E59" s="1868"/>
      <x:c r="F59" s="1868"/>
      <x:c r="G59" s="1868"/>
      <x:c r="H59" s="1868"/>
      <x:c r="I59" s="1868"/>
      <x:c r="J59" s="1868"/>
      <x:c r="K59" s="1868"/>
      <x:c r="L59" s="1868"/>
      <x:c r="M59" s="1868"/>
    </x:row>
    <x:row r="60" spans="1:13" s="670" customFormat="1" ht="12.75">
      <x:c r="A60" s="669"/>
      <x:c r="C60" s="1868"/>
      <x:c r="D60" s="1868"/>
      <x:c r="E60" s="1868"/>
      <x:c r="F60" s="1868"/>
      <x:c r="G60" s="1868"/>
      <x:c r="H60" s="1868"/>
      <x:c r="I60" s="1868"/>
      <x:c r="J60" s="1868"/>
      <x:c r="K60" s="1868"/>
      <x:c r="L60" s="1868"/>
      <x:c r="M60" s="1868"/>
    </x:row>
    <x:row r="61" spans="1:13" s="670" customFormat="1" ht="12.75">
      <x:c r="A61" s="669"/>
      <x:c r="C61" s="1868"/>
      <x:c r="D61" s="1868"/>
      <x:c r="E61" s="1868"/>
      <x:c r="F61" s="1868"/>
      <x:c r="G61" s="1868"/>
      <x:c r="H61" s="1868"/>
      <x:c r="I61" s="1868"/>
      <x:c r="J61" s="1868"/>
      <x:c r="K61" s="1868"/>
      <x:c r="L61" s="1868"/>
      <x:c r="M61" s="1868"/>
    </x:row>
    <x:row r="62" spans="1:13" s="670" customFormat="1" ht="12.75">
      <x:c r="A62" s="669"/>
      <x:c r="C62" s="1868"/>
      <x:c r="D62" s="1868"/>
      <x:c r="E62" s="1868"/>
      <x:c r="F62" s="1868"/>
      <x:c r="G62" s="1868"/>
      <x:c r="H62" s="1868"/>
      <x:c r="I62" s="1868"/>
      <x:c r="J62" s="1868"/>
      <x:c r="K62" s="1868"/>
      <x:c r="L62" s="1868"/>
      <x:c r="M62" s="1868"/>
    </x:row>
    <x:row r="63" spans="1:13" s="670" customFormat="1" ht="12.75">
      <x:c r="A63" s="669"/>
      <x:c r="C63" s="1868"/>
      <x:c r="D63" s="1868"/>
      <x:c r="E63" s="1868"/>
      <x:c r="F63" s="1868"/>
      <x:c r="G63" s="1868"/>
      <x:c r="H63" s="1868"/>
      <x:c r="I63" s="1868"/>
      <x:c r="J63" s="1868"/>
      <x:c r="K63" s="1868"/>
      <x:c r="L63" s="1868"/>
      <x:c r="M63" s="1868"/>
    </x:row>
    <x:row r="64" spans="1:13" s="670" customFormat="1" ht="12.75">
      <x:c r="A64" s="669"/>
      <x:c r="C64" s="1868"/>
      <x:c r="D64" s="1868"/>
      <x:c r="E64" s="1868"/>
      <x:c r="F64" s="1868"/>
      <x:c r="G64" s="1868"/>
      <x:c r="H64" s="1868"/>
      <x:c r="I64" s="1868"/>
      <x:c r="J64" s="1868"/>
      <x:c r="K64" s="1868"/>
      <x:c r="L64" s="1868"/>
      <x:c r="M64" s="1868"/>
    </x:row>
    <x:row r="65" spans="1:13" s="670" customFormat="1" ht="12.75">
      <x:c r="A65" s="669"/>
      <x:c r="C65" s="1868"/>
      <x:c r="D65" s="1868"/>
      <x:c r="E65" s="1868"/>
      <x:c r="F65" s="1868"/>
      <x:c r="G65" s="1868"/>
      <x:c r="H65" s="1868"/>
      <x:c r="I65" s="1868"/>
      <x:c r="J65" s="1868"/>
      <x:c r="K65" s="1868"/>
      <x:c r="L65" s="1868"/>
      <x:c r="M65" s="1868"/>
    </x:row>
    <x:row r="66" spans="1:13" s="670" customFormat="1" ht="12.75">
      <x:c r="A66" s="669"/>
      <x:c r="C66" s="1868"/>
      <x:c r="D66" s="1868"/>
      <x:c r="E66" s="1868"/>
      <x:c r="F66" s="1868"/>
      <x:c r="G66" s="1868"/>
      <x:c r="H66" s="1868"/>
      <x:c r="I66" s="1868"/>
      <x:c r="J66" s="1868"/>
      <x:c r="K66" s="1868"/>
      <x:c r="L66" s="1868"/>
      <x:c r="M66" s="1868"/>
    </x:row>
    <x:row r="67" spans="1:13" s="670" customFormat="1" ht="12.75">
      <x:c r="A67" s="669"/>
      <x:c r="B67" s="670">
        <x:v>2</x:v>
      </x:c>
      <x:c r="C67" s="1868" t="s">
        <x:v>1591</x:v>
      </x:c>
      <x:c r="D67" s="1868"/>
      <x:c r="E67" s="1868"/>
      <x:c r="F67" s="1868"/>
      <x:c r="G67" s="1868"/>
      <x:c r="H67" s="1868"/>
      <x:c r="I67" s="1868"/>
      <x:c r="J67" s="1868"/>
      <x:c r="K67" s="1868"/>
      <x:c r="L67" s="1868"/>
      <x:c r="M67" s="1868"/>
    </x:row>
    <x:row r="68" spans="1:13" s="670" customFormat="1" ht="12.75">
      <x:c r="A68" s="669"/>
      <x:c r="C68" s="1868"/>
      <x:c r="D68" s="1868"/>
      <x:c r="E68" s="1868"/>
      <x:c r="F68" s="1868"/>
      <x:c r="G68" s="1868"/>
      <x:c r="H68" s="1868"/>
      <x:c r="I68" s="1868"/>
      <x:c r="J68" s="1868"/>
      <x:c r="K68" s="1868"/>
      <x:c r="L68" s="1868"/>
      <x:c r="M68" s="1868"/>
    </x:row>
    <x:row r="69" spans="1:13" s="670" customFormat="1" ht="12.75">
      <x:c r="A69" s="669"/>
      <x:c r="D69" s="669"/>
      <x:c r="E69" s="671"/>
      <x:c r="F69" s="669"/>
      <x:c r="G69" s="671"/>
      <x:c r="I69" s="671"/>
      <x:c r="K69" s="671"/>
      <x:c r="M69" s="671"/>
    </x:row>
    <x:row r="70" spans="1:13" s="670" customFormat="1" ht="12.75">
      <x:c r="A70" s="669"/>
      <x:c r="D70" s="669"/>
      <x:c r="E70" s="671"/>
      <x:c r="F70" s="669"/>
      <x:c r="G70" s="671"/>
      <x:c r="I70" s="671"/>
      <x:c r="K70" s="671"/>
      <x:c r="M70" s="671"/>
    </x:row>
    <x:row r="71" spans="1:13" s="670" customFormat="1" ht="12.75">
      <x:c r="A71" s="669"/>
      <x:c r="D71" s="669"/>
      <x:c r="E71" s="671"/>
      <x:c r="F71" s="669"/>
      <x:c r="G71" s="671"/>
      <x:c r="I71" s="671"/>
      <x:c r="K71" s="671"/>
      <x:c r="M71" s="671"/>
    </x:row>
    <x:row r="72" spans="1:13" s="670" customFormat="1" ht="12.75">
      <x:c r="A72" s="669"/>
      <x:c r="D72" s="669"/>
      <x:c r="E72" s="671"/>
      <x:c r="F72" s="669"/>
      <x:c r="G72" s="671"/>
      <x:c r="I72" s="671"/>
      <x:c r="K72" s="671"/>
      <x:c r="M72" s="671"/>
    </x:row>
    <x:row r="73" spans="1:13" s="670" customFormat="1" ht="12.75">
      <x:c r="A73" s="669"/>
      <x:c r="D73" s="669"/>
      <x:c r="E73" s="671"/>
      <x:c r="F73" s="669"/>
      <x:c r="G73" s="671"/>
      <x:c r="I73" s="671"/>
      <x:c r="K73" s="671"/>
      <x:c r="M73" s="671"/>
    </x:row>
    <x:row r="74" spans="1:13" s="670" customFormat="1" ht="12.75">
      <x:c r="A74" s="669"/>
      <x:c r="D74" s="669"/>
      <x:c r="E74" s="671"/>
      <x:c r="F74" s="669"/>
      <x:c r="G74" s="671"/>
      <x:c r="I74" s="671"/>
      <x:c r="K74" s="671"/>
      <x:c r="M74" s="671"/>
    </x:row>
    <x:row r="75" spans="1:13" s="670" customFormat="1" ht="12.75">
      <x:c r="A75" s="669"/>
      <x:c r="D75" s="669"/>
      <x:c r="E75" s="671"/>
      <x:c r="F75" s="669"/>
      <x:c r="G75" s="671"/>
      <x:c r="I75" s="671"/>
      <x:c r="K75" s="671"/>
      <x:c r="M75" s="671"/>
    </x:row>
    <x:row r="76" spans="1:13" s="670" customFormat="1" ht="12.75">
      <x:c r="A76" s="669"/>
      <x:c r="D76" s="669"/>
      <x:c r="E76" s="671"/>
      <x:c r="F76" s="669"/>
      <x:c r="G76" s="671"/>
      <x:c r="I76" s="671"/>
      <x:c r="K76" s="671"/>
      <x:c r="M76" s="671"/>
    </x:row>
    <x:row r="77" spans="1:13" s="670" customFormat="1" ht="12.75">
      <x:c r="A77" s="669"/>
      <x:c r="D77" s="669"/>
      <x:c r="E77" s="671"/>
      <x:c r="F77" s="669"/>
      <x:c r="G77" s="671"/>
      <x:c r="I77" s="671"/>
      <x:c r="K77" s="671"/>
      <x:c r="M77" s="671"/>
    </x:row>
    <x:row r="78" spans="1:13" s="670" customFormat="1" ht="12.75">
      <x:c r="A78" s="669"/>
      <x:c r="D78" s="669"/>
      <x:c r="E78" s="671"/>
      <x:c r="F78" s="669"/>
      <x:c r="G78" s="671"/>
      <x:c r="I78" s="671"/>
      <x:c r="K78" s="671"/>
      <x:c r="M78" s="671"/>
    </x:row>
    <x:row r="79" spans="1:13" s="670" customFormat="1" ht="12.75">
      <x:c r="A79" s="669"/>
      <x:c r="D79" s="669"/>
      <x:c r="E79" s="671"/>
      <x:c r="F79" s="669"/>
      <x:c r="G79" s="671"/>
      <x:c r="I79" s="671"/>
      <x:c r="K79" s="671"/>
      <x:c r="M79" s="671"/>
    </x:row>
  </x:sheetData>
  <x:mergeCells count="5">
    <x:mergeCell ref="A1:M1"/>
    <x:mergeCell ref="A2:M2"/>
    <x:mergeCell ref="C59:M66"/>
    <x:mergeCell ref="C67:M68"/>
    <x:mergeCell ref="E3:K3"/>
  </x:mergeCells>
  <x:printOptions horizontalCentered="1"/>
  <x:pageMargins left="0.2" right="0.2" top="0.5" bottom="0.5" header="0.3" footer="0.3"/>
  <x:pageSetup scale="77" fitToHeight="0" orientation="portrait" r:id="rId1"/>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I318"/>
  <x:sheetViews>
    <x:sheetView zoomScale="70" zoomScaleNormal="70" workbookViewId="0">
      <x:pane xSplit="1" ySplit="3" topLeftCell="B4" activePane="bottomRight" state="frozen"/>
      <x:selection activeCell="C390" sqref="C390"/>
      <x:selection pane="topRight" activeCell="C390" sqref="C390"/>
      <x:selection pane="bottomLeft" activeCell="C390" sqref="C390"/>
      <x:selection pane="bottomRight" activeCell="C390" sqref="C390"/>
    </x:sheetView>
  </x:sheetViews>
  <x:sheetFormatPr defaultRowHeight="15"/>
  <x:cols>
    <x:col min="1" max="1" width="9.28515625" customWidth="1"/>
    <x:col min="2" max="2" width="3" customWidth="1"/>
    <x:col min="3" max="3" width="7.28515625" customWidth="1"/>
    <x:col min="4" max="4" width="55" customWidth="1"/>
    <x:col min="5" max="5" width="63" customWidth="1"/>
    <x:col min="6" max="6" width="34.28515625" customWidth="1"/>
    <x:col min="7" max="7" width="37.140625" customWidth="1"/>
    <x:col min="8" max="8" width="3.85546875" customWidth="1"/>
    <x:col min="9" max="9" width="20.140625" customWidth="1"/>
  </x:cols>
  <x:sheetData>
    <x:row r="1" spans="1:9" ht="18">
      <x:c r="A1" s="1863" t="s">
        <x:v>1397</x:v>
      </x:c>
      <x:c r="B1" s="1863"/>
      <x:c r="C1" s="1863"/>
      <x:c r="D1" s="1863"/>
      <x:c r="E1" s="1863"/>
      <x:c r="F1" s="1863"/>
      <x:c r="G1" s="1863"/>
      <x:c r="H1" s="1869"/>
      <x:c r="I1" s="1869"/>
    </x:row>
    <x:row r="2" spans="1:9" s="1535" customFormat="1" ht="15.75">
      <x:c r="A2" s="1865" t="s">
        <x:v>168</x:v>
      </x:c>
      <x:c r="B2" s="1865"/>
      <x:c r="C2" s="1865"/>
      <x:c r="D2" s="1865"/>
      <x:c r="E2" s="1865"/>
      <x:c r="F2" s="1865"/>
      <x:c r="G2" s="1865"/>
      <x:c r="H2" s="1867"/>
      <x:c r="I2" s="1867"/>
    </x:row>
    <x:row r="3" spans="1:9" ht="15.75">
      <x:c r="A3" s="1865"/>
      <x:c r="B3" s="1865"/>
      <x:c r="C3" s="1865"/>
      <x:c r="D3" s="1865"/>
      <x:c r="E3" s="1865"/>
      <x:c r="F3" s="1865"/>
      <x:c r="G3" s="1865"/>
      <x:c r="H3" s="1867"/>
      <x:c r="I3" s="1867"/>
    </x:row>
    <x:row r="5" spans="1:9" s="297" customFormat="1">
      <x:c r="C5" s="297" t="s">
        <x:v>169</x:v>
      </x:c>
    </x:row>
    <x:row r="6" spans="1:9" s="297" customFormat="1">
      <x:c r="A6" s="578" t="s">
        <x:v>9</x:v>
      </x:c>
      <x:c r="B6" s="578"/>
      <x:c r="D6" s="297" t="s">
        <x:v>170</x:v>
      </x:c>
      <x:c r="G6" s="261" t="s">
        <x:v>171</x:v>
      </x:c>
      <x:c r="I6" s="1618">
        <x:f>+I51+I79</x:f>
        <x:v>130694972.76023552</x:v>
      </x:c>
    </x:row>
    <x:row r="7" spans="1:9" s="297" customFormat="1">
      <x:c r="A7" s="578"/>
      <x:c r="B7" s="578"/>
    </x:row>
    <x:row r="8" spans="1:9" s="297" customFormat="1">
      <x:c r="A8" s="578" t="s">
        <x:v>10</x:v>
      </x:c>
      <x:c r="B8" s="578"/>
      <x:c r="D8" s="297" t="s">
        <x:v>804</x:v>
      </x:c>
      <x:c r="I8" s="14">
        <x:v>0.01</x:v>
      </x:c>
    </x:row>
    <x:row r="9" spans="1:9" s="297" customFormat="1">
      <x:c r="A9" s="578"/>
      <x:c r="B9" s="578"/>
      <x:c r="I9" s="14"/>
    </x:row>
    <x:row r="10" spans="1:9" s="261" customFormat="1" ht="15.75">
      <x:c r="A10" s="697" t="s">
        <x:v>172</x:v>
      </x:c>
      <x:c r="B10" s="15"/>
      <x:c r="C10" s="15"/>
      <x:c r="D10" s="15"/>
      <x:c r="E10" s="15"/>
      <x:c r="F10" s="15"/>
      <x:c r="G10" s="15"/>
      <x:c r="H10" s="15"/>
      <x:c r="I10" s="15"/>
    </x:row>
    <x:row r="11" spans="1:9" s="297" customFormat="1">
      <x:c r="I11" s="16"/>
    </x:row>
    <x:row r="12" spans="1:9" s="297" customFormat="1">
      <x:c r="A12" s="578">
        <x:v>59</x:v>
      </x:c>
      <x:c r="C12" s="17" t="s">
        <x:v>314</x:v>
      </x:c>
      <x:c r="D12" s="17"/>
      <x:c r="F12" s="17"/>
      <x:c r="G12" s="28" t="s">
        <x:v>778</x:v>
      </x:c>
      <x:c r="H12" s="17"/>
      <x:c r="I12" s="1618">
        <x:f>+'ATT H-1A'!H137</x:f>
        <x:v>1342332777.4027309</x:v>
      </x:c>
    </x:row>
    <x:row r="13" spans="1:9" s="297" customFormat="1">
      <x:c r="G13" s="17"/>
      <x:c r="I13" s="16"/>
    </x:row>
    <x:row r="14" spans="1:9" s="297" customFormat="1" ht="15.75">
      <x:c r="A14" s="18"/>
      <x:c r="B14" s="17"/>
      <x:c r="C14" s="31" t="s">
        <x:v>2</x:v>
      </x:c>
      <x:c r="D14" s="20"/>
      <x:c r="E14" s="21"/>
      <x:c r="F14" s="279"/>
      <x:c r="G14" s="22"/>
      <x:c r="H14" s="280"/>
    </x:row>
    <x:row r="15" spans="1:9" s="297" customFormat="1">
      <x:c r="A15" s="18">
        <x:v>100</x:v>
      </x:c>
      <x:c r="B15" s="17"/>
      <x:c r="C15" s="17"/>
      <x:c r="D15" s="280" t="s">
        <x:v>2</x:v>
      </x:c>
      <x:c r="E15" s="21"/>
      <x:c r="F15" s="279"/>
      <x:c r="G15" s="22" t="s">
        <x:v>357</x:v>
      </x:c>
      <x:c r="H15" s="280"/>
      <x:c r="I15" s="1601">
        <x:f>+'ATT H-1A'!H211</x:f>
        <x:v>66801035</x:v>
      </x:c>
    </x:row>
    <x:row r="16" spans="1:9" s="297" customFormat="1">
      <x:c r="A16" s="281">
        <x:v>101</x:v>
      </x:c>
      <x:c r="B16" s="17"/>
      <x:c r="C16" s="17"/>
      <x:c r="D16" s="282" t="s">
        <x:v>358</x:v>
      </x:c>
      <x:c r="E16" s="284" t="s">
        <x:v>787</x:v>
      </x:c>
      <x:c r="F16" s="23"/>
      <x:c r="G16" s="24" t="s">
        <x:v>359</x:v>
      </x:c>
      <x:c r="H16" s="284"/>
      <x:c r="I16" s="1619">
        <x:f>+'ATT H-1A'!H212</x:f>
        <x:v>0</x:v>
      </x:c>
    </x:row>
    <x:row r="17" spans="1:9" s="297" customFormat="1" ht="15.75">
      <x:c r="A17" s="281">
        <x:v>102</x:v>
      </x:c>
      <x:c r="B17" s="17"/>
      <x:c r="C17" s="17"/>
      <x:c r="D17" s="28" t="s">
        <x:v>2</x:v>
      </x:c>
      <x:c r="E17" s="21"/>
      <x:c r="F17" s="20"/>
      <x:c r="G17" s="22" t="s">
        <x:v>360</x:v>
      </x:c>
      <x:c r="H17" s="280"/>
      <x:c r="I17" s="1601">
        <x:f>+I15-I16</x:f>
        <x:v>66801035</x:v>
      </x:c>
    </x:row>
    <x:row r="18" spans="1:9" s="297" customFormat="1">
      <x:c r="A18" s="281"/>
      <x:c r="B18" s="17"/>
      <x:c r="C18" s="282"/>
      <x:c r="D18" s="282"/>
      <x:c r="E18" s="279"/>
      <x:c r="F18" s="262"/>
      <x:c r="G18" s="17"/>
      <x:c r="H18" s="262"/>
      <x:c r="I18" s="26"/>
    </x:row>
    <x:row r="19" spans="1:9" s="297" customFormat="1" ht="15.75">
      <x:c r="A19" s="281">
        <x:v>103</x:v>
      </x:c>
      <x:c r="B19" s="17"/>
      <x:c r="C19" s="28" t="s">
        <x:v>361</x:v>
      </x:c>
      <x:c r="D19" s="27"/>
      <x:c r="F19" s="262" t="s">
        <x:v>375</x:v>
      </x:c>
      <x:c r="G19" s="28" t="s">
        <x:v>363</x:v>
      </x:c>
      <x:c r="H19" s="262"/>
      <x:c r="I19" s="1601">
        <x:f>+'ATT H-1A'!H215</x:f>
        <x:v>0</x:v>
      </x:c>
    </x:row>
    <x:row r="20" spans="1:9" s="297" customFormat="1">
      <x:c r="A20" s="281"/>
      <x:c r="B20" s="17"/>
      <x:c r="C20" s="282"/>
      <x:c r="D20" s="282"/>
      <x:c r="E20" s="279"/>
      <x:c r="F20" s="29"/>
      <x:c r="G20" s="28"/>
      <x:c r="H20" s="262"/>
      <x:c r="I20" s="26"/>
    </x:row>
    <x:row r="21" spans="1:9" s="297" customFormat="1" ht="15.75">
      <x:c r="A21" s="281"/>
      <x:c r="B21" s="17"/>
      <x:c r="C21" s="282" t="s">
        <x:v>364</x:v>
      </x:c>
      <x:c r="D21" s="30"/>
      <x:c r="E21" s="279"/>
      <x:c r="F21" s="279"/>
      <x:c r="G21" s="28"/>
      <x:c r="H21" s="262"/>
      <x:c r="I21" s="26"/>
    </x:row>
    <x:row r="22" spans="1:9" s="297" customFormat="1">
      <x:c r="A22" s="281">
        <x:v>104</x:v>
      </x:c>
      <x:c r="B22" s="17"/>
      <x:c r="C22" s="17"/>
      <x:c r="D22" s="28" t="s">
        <x:v>365</x:v>
      </x:c>
      <x:c r="E22" s="262"/>
      <x:c r="F22" s="262"/>
      <x:c r="G22" s="28" t="s">
        <x:v>366</x:v>
      </x:c>
      <x:c r="H22" s="262"/>
      <x:c r="I22" s="1601">
        <x:f>+'ATT H-1A'!H218</x:f>
        <x:v>1819995693.6446161</x:v>
      </x:c>
    </x:row>
    <x:row r="23" spans="1:9" s="297" customFormat="1">
      <x:c r="A23" s="18">
        <x:v>105</x:v>
      </x:c>
      <x:c r="B23" s="17"/>
      <x:c r="C23" s="17"/>
      <x:c r="D23" s="31" t="s">
        <x:v>367</x:v>
      </x:c>
      <x:c r="F23" s="26" t="s">
        <x:v>182</x:v>
      </x:c>
      <x:c r="G23" s="31" t="s">
        <x:v>788</x:v>
      </x:c>
      <x:c r="H23" s="262"/>
      <x:c r="I23" s="1620">
        <x:f>-I34</x:f>
        <x:v>0</x:v>
      </x:c>
    </x:row>
    <x:row r="24" spans="1:9" s="297" customFormat="1">
      <x:c r="A24" s="281">
        <x:v>106</x:v>
      </x:c>
      <x:c r="B24" s="17"/>
      <x:c r="C24" s="17"/>
      <x:c r="D24" s="31" t="s">
        <x:v>368</x:v>
      </x:c>
      <x:c r="F24" s="263" t="s">
        <x:v>182</x:v>
      </x:c>
      <x:c r="G24" s="32" t="s">
        <x:v>369</x:v>
      </x:c>
      <x:c r="H24" s="284"/>
      <x:c r="I24" s="1619">
        <x:f>+'ATT H-1A'!H220</x:f>
        <x:v>0</x:v>
      </x:c>
    </x:row>
    <x:row r="25" spans="1:9" s="297" customFormat="1">
      <x:c r="A25" s="281">
        <x:v>107</x:v>
      </x:c>
      <x:c r="B25" s="17"/>
      <x:c r="C25" s="17"/>
      <x:c r="D25" s="31" t="s">
        <x:v>364</x:v>
      </x:c>
      <x:c r="F25" s="278"/>
      <x:c r="G25" s="195" t="s">
        <x:v>789</x:v>
      </x:c>
      <x:c r="H25" s="34"/>
      <x:c r="I25" s="1620">
        <x:f>SUM(I22:I24)</x:f>
        <x:v>1819995693.6446161</x:v>
      </x:c>
    </x:row>
    <x:row r="26" spans="1:9" s="297" customFormat="1">
      <x:c r="A26" s="281"/>
      <x:c r="B26" s="17"/>
      <x:c r="C26" s="282"/>
      <x:c r="D26" s="282"/>
      <x:c r="F26" s="279"/>
      <x:c r="G26" s="28"/>
      <x:c r="H26" s="279"/>
      <x:c r="I26" s="1620"/>
    </x:row>
    <x:row r="27" spans="1:9" s="297" customFormat="1" ht="15.75">
      <x:c r="A27" s="281"/>
      <x:c r="B27" s="17"/>
      <x:c r="C27" s="282" t="s">
        <x:v>3</x:v>
      </x:c>
      <x:c r="D27" s="30"/>
      <x:c r="F27" s="279"/>
      <x:c r="G27" s="28"/>
      <x:c r="H27" s="279"/>
      <x:c r="I27" s="1620"/>
    </x:row>
    <x:row r="28" spans="1:9" s="297" customFormat="1">
      <x:c r="A28" s="281">
        <x:v>108</x:v>
      </x:c>
      <x:c r="B28" s="17"/>
      <x:c r="C28" s="17"/>
      <x:c r="D28" s="282" t="s">
        <x:v>370</x:v>
      </x:c>
      <x:c r="F28" s="279"/>
      <x:c r="G28" s="282" t="s">
        <x:v>371</x:v>
      </x:c>
      <x:c r="H28" s="279"/>
      <x:c r="I28" s="1601">
        <x:f>+'ATT H-1A'!H225</x:f>
        <x:v>1805842307.6923077</x:v>
      </x:c>
    </x:row>
    <x:row r="29" spans="1:9" s="297" customFormat="1">
      <x:c r="A29" s="18">
        <x:v>109</x:v>
      </x:c>
      <x:c r="B29" s="17"/>
      <x:c r="C29" s="17"/>
      <x:c r="D29" s="282" t="s">
        <x:v>372</x:v>
      </x:c>
      <x:c r="F29" s="262" t="s">
        <x:v>182</x:v>
      </x:c>
      <x:c r="G29" s="28" t="s">
        <x:v>373</x:v>
      </x:c>
      <x:c r="H29" s="279"/>
      <x:c r="I29" s="1601">
        <x:f>+'ATT H-1A'!H226</x:f>
        <x:v>-2179092.3876923067</x:v>
      </x:c>
    </x:row>
    <x:row r="30" spans="1:9" s="297" customFormat="1">
      <x:c r="A30" s="18">
        <x:v>110</x:v>
      </x:c>
      <x:c r="B30" s="35"/>
      <x:c r="C30" s="35"/>
      <x:c r="D30" s="19" t="s">
        <x:v>374</x:v>
      </x:c>
      <x:c r="F30" s="264" t="s">
        <x:v>375</x:v>
      </x:c>
      <x:c r="G30" s="19" t="s">
        <x:v>376</x:v>
      </x:c>
      <x:c r="H30" s="264"/>
      <x:c r="I30" s="1601">
        <x:f>+'ATT H-1A'!H227</x:f>
        <x:v>0</x:v>
      </x:c>
    </x:row>
    <x:row r="31" spans="1:9" s="297" customFormat="1">
      <x:c r="A31" s="18">
        <x:v>111</x:v>
      </x:c>
      <x:c r="B31" s="35"/>
      <x:c r="C31" s="35"/>
      <x:c r="D31" s="19" t="s">
        <x:v>377</x:v>
      </x:c>
      <x:c r="F31" s="26" t="s">
        <x:v>182</x:v>
      </x:c>
      <x:c r="G31" s="17" t="s">
        <x:v>1118</x:v>
      </x:c>
      <x:c r="H31" s="264"/>
      <x:c r="I31" s="1601">
        <x:f>+'ATT H-1A'!H228</x:f>
        <x:v>607893.87123392243</x:v>
      </x:c>
    </x:row>
    <x:row r="32" spans="1:9" s="297" customFormat="1">
      <x:c r="A32" s="18">
        <x:v>112</x:v>
      </x:c>
      <x:c r="B32" s="35"/>
      <x:c r="C32" s="35"/>
      <x:c r="D32" s="19" t="s">
        <x:v>378</x:v>
      </x:c>
      <x:c r="F32" s="26" t="s">
        <x:v>182</x:v>
      </x:c>
      <x:c r="G32" s="31" t="s">
        <x:v>359</x:v>
      </x:c>
      <x:c r="H32" s="264"/>
      <x:c r="I32" s="1601">
        <x:f>+'ATT H-1A'!H229</x:f>
        <x:v>0</x:v>
      </x:c>
    </x:row>
    <x:row r="33" spans="1:9" s="297" customFormat="1">
      <x:c r="A33" s="18">
        <x:v>113</x:v>
      </x:c>
      <x:c r="B33" s="35"/>
      <x:c r="C33" s="35"/>
      <x:c r="D33" s="19" t="s">
        <x:v>379</x:v>
      </x:c>
      <x:c r="E33" s="36"/>
      <x:c r="F33" s="37"/>
      <x:c r="G33" s="196" t="s">
        <x:v>790</x:v>
      </x:c>
      <x:c r="H33" s="36"/>
      <x:c r="I33" s="1621">
        <x:f>SUM(I28:I32)</x:f>
        <x:v>1804271109.1758494</x:v>
      </x:c>
    </x:row>
    <x:row r="34" spans="1:9" s="297" customFormat="1">
      <x:c r="A34" s="18">
        <x:v>114</x:v>
      </x:c>
      <x:c r="B34" s="35"/>
      <x:c r="C34" s="35"/>
      <x:c r="D34" s="19" t="s">
        <x:v>380</x:v>
      </x:c>
      <x:c r="E34" s="264"/>
      <x:c r="F34" s="277"/>
      <x:c r="G34" s="19" t="s">
        <x:v>381</x:v>
      </x:c>
      <x:c r="H34" s="264"/>
      <x:c r="I34" s="1601">
        <x:f>+'ATT H-1A'!H231</x:f>
        <x:v>0</x:v>
      </x:c>
    </x:row>
    <x:row r="35" spans="1:9" s="297" customFormat="1">
      <x:c r="A35" s="281">
        <x:v>115</x:v>
      </x:c>
      <x:c r="B35" s="17"/>
      <x:c r="C35" s="17"/>
      <x:c r="D35" s="282" t="s">
        <x:v>364</x:v>
      </x:c>
      <x:c r="E35" s="279"/>
      <x:c r="F35" s="29"/>
      <x:c r="G35" s="28" t="s">
        <x:v>791</x:v>
      </x:c>
      <x:c r="H35" s="279"/>
      <x:c r="I35" s="1601">
        <x:f>I25</x:f>
        <x:v>1819995693.6446161</x:v>
      </x:c>
    </x:row>
    <x:row r="36" spans="1:9" s="297" customFormat="1" ht="15.75">
      <x:c r="A36" s="281">
        <x:v>116</x:v>
      </x:c>
      <x:c r="B36" s="17"/>
      <x:c r="C36" s="17"/>
      <x:c r="D36" s="282" t="s">
        <x:v>382</x:v>
      </x:c>
      <x:c r="E36" s="39"/>
      <x:c r="F36" s="40"/>
      <x:c r="G36" s="197" t="s">
        <x:v>792</x:v>
      </x:c>
      <x:c r="H36" s="42"/>
      <x:c r="I36" s="1621">
        <x:f>I35+I34+I33</x:f>
        <x:v>3624266802.8204656</x:v>
      </x:c>
    </x:row>
    <x:row r="37" spans="1:9" s="297" customFormat="1">
      <x:c r="A37" s="281"/>
      <x:c r="B37" s="17"/>
      <x:c r="C37" s="17"/>
      <x:c r="D37" s="282"/>
      <x:c r="E37" s="279"/>
      <x:c r="F37" s="29"/>
      <x:c r="G37" s="17"/>
      <x:c r="H37" s="262"/>
      <x:c r="I37" s="43"/>
    </x:row>
    <x:row r="38" spans="1:9" s="297" customFormat="1">
      <x:c r="A38" s="18">
        <x:v>117</x:v>
      </x:c>
      <x:c r="B38" s="17"/>
      <x:c r="C38" s="17"/>
      <x:c r="D38" s="282" t="s">
        <x:v>383</x:v>
      </x:c>
      <x:c r="E38" s="265"/>
      <x:c r="F38" s="285" t="s">
        <x:v>379</x:v>
      </x:c>
      <x:c r="G38" s="31" t="s">
        <x:v>1544</x:v>
      </x:c>
      <x:c r="H38" s="143"/>
      <x:c r="I38" s="471">
        <x:f>IF(I36&gt;0,I28/(I28++I34+I35),0)</x:f>
        <x:v>0.4980482600233257</x:v>
      </x:c>
    </x:row>
    <x:row r="39" spans="1:9" s="297" customFormat="1">
      <x:c r="A39" s="18">
        <x:v>118</x:v>
      </x:c>
      <x:c r="B39" s="17"/>
      <x:c r="C39" s="17"/>
      <x:c r="D39" s="282" t="s">
        <x:v>384</x:v>
      </x:c>
      <x:c r="E39" s="29"/>
      <x:c r="F39" s="285" t="s">
        <x:v>380</x:v>
      </x:c>
      <x:c r="G39" s="31" t="s">
        <x:v>1545</x:v>
      </x:c>
      <x:c r="H39" s="143"/>
      <x:c r="I39" s="471">
        <x:f>IF(I36&gt;0,I34/(I28+I34+I35),0)</x:f>
        <x:v>0</x:v>
      </x:c>
    </x:row>
    <x:row r="40" spans="1:9" s="297" customFormat="1">
      <x:c r="A40" s="18">
        <x:v>119</x:v>
      </x:c>
      <x:c r="B40" s="17"/>
      <x:c r="C40" s="17"/>
      <x:c r="D40" s="282" t="s">
        <x:v>385</x:v>
      </x:c>
      <x:c r="E40" s="29"/>
      <x:c r="F40" s="285" t="s">
        <x:v>364</x:v>
      </x:c>
      <x:c r="G40" s="31" t="s">
        <x:v>1546</x:v>
      </x:c>
      <x:c r="H40" s="143"/>
      <x:c r="I40" s="471">
        <x:f>IF(I36&gt;0,I35/(I28+I34+I35),0)</x:f>
        <x:v>0.5019517399766743</x:v>
      </x:c>
    </x:row>
    <x:row r="41" spans="1:9" s="297" customFormat="1">
      <x:c r="A41" s="18"/>
      <x:c r="B41" s="17"/>
      <x:c r="C41" s="17"/>
      <x:c r="D41" s="282"/>
      <x:c r="E41" s="279"/>
      <x:c r="F41" s="28"/>
      <x:c r="G41" s="35"/>
      <x:c r="H41" s="26"/>
      <x:c r="I41" s="43"/>
    </x:row>
    <x:row r="42" spans="1:9" s="297" customFormat="1">
      <x:c r="A42" s="18">
        <x:v>120</x:v>
      </x:c>
      <x:c r="B42" s="17"/>
      <x:c r="C42" s="17"/>
      <x:c r="D42" s="28" t="s">
        <x:v>386</x:v>
      </x:c>
      <x:c r="E42" s="265"/>
      <x:c r="F42" s="28" t="s">
        <x:v>379</x:v>
      </x:c>
      <x:c r="G42" s="28" t="s">
        <x:v>793</x:v>
      </x:c>
      <x:c r="H42" s="262"/>
      <x:c r="I42" s="44">
        <x:f>IF(I33&gt;0,I17/I33,0)</x:f>
        <x:v>3.7023834533665624E-2</x:v>
      </x:c>
    </x:row>
    <x:row r="43" spans="1:9" s="297" customFormat="1">
      <x:c r="A43" s="18">
        <x:v>121</x:v>
      </x:c>
      <x:c r="B43" s="17"/>
      <x:c r="C43" s="17"/>
      <x:c r="D43" s="28" t="s">
        <x:v>387</x:v>
      </x:c>
      <x:c r="E43" s="29"/>
      <x:c r="F43" s="28" t="s">
        <x:v>380</x:v>
      </x:c>
      <x:c r="G43" s="28" t="s">
        <x:v>794</x:v>
      </x:c>
      <x:c r="H43" s="262"/>
      <x:c r="I43" s="44">
        <x:f>IF(I34&gt;0,I19/I34,0)</x:f>
        <x:v>0</x:v>
      </x:c>
    </x:row>
    <x:row r="44" spans="1:9" s="297" customFormat="1">
      <x:c r="A44" s="18">
        <x:v>122</x:v>
      </x:c>
      <x:c r="B44" s="17"/>
      <x:c r="C44" s="17"/>
      <x:c r="D44" s="28" t="s">
        <x:v>388</x:v>
      </x:c>
      <x:c r="E44" s="29" t="s">
        <x:v>173</x:v>
      </x:c>
      <x:c r="F44" s="28" t="s">
        <x:v>364</x:v>
      </x:c>
      <x:c r="G44" s="17" t="s">
        <x:v>174</x:v>
      </x:c>
      <x:c r="H44" s="262"/>
      <x:c r="I44" s="44">
        <x:f>+'ATT H-1A'!H241+0.01</x:f>
        <x:v>0.11499999999999999</x:v>
      </x:c>
    </x:row>
    <x:row r="45" spans="1:9" s="297" customFormat="1">
      <x:c r="A45" s="18"/>
      <x:c r="B45" s="17"/>
      <x:c r="C45" s="17"/>
      <x:c r="D45" s="282"/>
      <x:c r="E45" s="279"/>
      <x:c r="F45" s="28"/>
      <x:c r="G45" s="17"/>
      <x:c r="H45" s="262"/>
      <x:c r="I45" s="279"/>
    </x:row>
    <x:row r="46" spans="1:9" s="297" customFormat="1">
      <x:c r="A46" s="18">
        <x:v>123</x:v>
      </x:c>
      <x:c r="B46" s="17"/>
      <x:c r="C46" s="17"/>
      <x:c r="D46" s="282" t="s">
        <x:v>390</x:v>
      </x:c>
      <x:c r="E46" s="265"/>
      <x:c r="F46" s="285" t="s">
        <x:v>391</x:v>
      </x:c>
      <x:c r="G46" s="28" t="s">
        <x:v>795</x:v>
      </x:c>
      <x:c r="H46" s="45"/>
      <x:c r="I46" s="46">
        <x:f>I42*I38</x:f>
        <x:v>1.8439656368883683E-2</x:v>
      </x:c>
    </x:row>
    <x:row r="47" spans="1:9" s="297" customFormat="1">
      <x:c r="A47" s="18">
        <x:v>124</x:v>
      </x:c>
      <x:c r="B47" s="17"/>
      <x:c r="C47" s="17"/>
      <x:c r="D47" s="282" t="s">
        <x:v>392</x:v>
      </x:c>
      <x:c r="E47" s="29"/>
      <x:c r="F47" s="285" t="s">
        <x:v>380</x:v>
      </x:c>
      <x:c r="G47" s="28" t="s">
        <x:v>796</x:v>
      </x:c>
      <x:c r="H47" s="47"/>
      <x:c r="I47" s="46">
        <x:f>I43*I39</x:f>
        <x:v>0</x:v>
      </x:c>
    </x:row>
    <x:row r="48" spans="1:9" s="297" customFormat="1">
      <x:c r="A48" s="18">
        <x:v>125</x:v>
      </x:c>
      <x:c r="B48" s="17"/>
      <x:c r="C48" s="17"/>
      <x:c r="D48" s="286" t="s">
        <x:v>393</x:v>
      </x:c>
      <x:c r="E48" s="287"/>
      <x:c r="F48" s="286" t="s">
        <x:v>364</x:v>
      </x:c>
      <x:c r="G48" s="24" t="s">
        <x:v>797</x:v>
      </x:c>
      <x:c r="H48" s="48"/>
      <x:c r="I48" s="49">
        <x:f>I44*I40</x:f>
        <x:v>5.772445009731754E-2</x:v>
      </x:c>
    </x:row>
    <x:row r="49" spans="1:9" s="297" customFormat="1" ht="15.75">
      <x:c r="A49" s="281">
        <x:v>126</x:v>
      </x:c>
      <x:c r="B49" s="17"/>
      <x:c r="C49" s="17" t="s">
        <x:v>394</x:v>
      </x:c>
      <x:c r="D49" s="17"/>
      <x:c r="E49" s="50"/>
      <x:c r="F49" s="51"/>
      <x:c r="G49" s="198" t="s">
        <x:v>798</x:v>
      </x:c>
      <x:c r="H49" s="53"/>
      <x:c r="I49" s="54">
        <x:f>SUM(I46:I48)</x:f>
        <x:v>7.6164106466201226E-2</x:v>
      </x:c>
    </x:row>
    <x:row r="50" spans="1:9" s="297" customFormat="1" ht="15.75">
      <x:c r="A50" s="55"/>
      <x:c r="B50" s="17"/>
      <x:c r="C50" s="17"/>
      <x:c r="D50" s="17"/>
      <x:c r="E50" s="50"/>
      <x:c r="F50" s="51"/>
      <x:c r="G50" s="52"/>
      <x:c r="H50" s="53"/>
      <x:c r="I50" s="54"/>
    </x:row>
    <x:row r="51" spans="1:9" s="297" customFormat="1" ht="16.5" thickBot="1">
      <x:c r="A51" s="281">
        <x:v>127</x:v>
      </x:c>
      <x:c r="B51" s="17"/>
      <x:c r="C51" s="17" t="s">
        <x:v>395</x:v>
      </x:c>
      <x:c r="D51" s="17"/>
      <x:c r="E51" s="56"/>
      <x:c r="F51" s="57"/>
      <x:c r="G51" s="58" t="s">
        <x:v>799</x:v>
      </x:c>
      <x:c r="H51" s="59"/>
      <x:c r="I51" s="1622">
        <x:f>+I49*I12</x:f>
        <x:v>102237576.57117319</x:v>
      </x:c>
    </x:row>
    <x:row r="52" spans="1:9" s="297" customFormat="1" ht="15.75" thickTop="1">
      <x:c r="A52" s="281"/>
      <x:c r="B52" s="281"/>
      <x:c r="C52" s="281"/>
      <x:c r="D52" s="29"/>
      <x:c r="E52" s="279"/>
      <x:c r="F52" s="578"/>
      <x:c r="G52" s="262"/>
      <x:c r="H52" s="262"/>
      <x:c r="I52" s="46"/>
    </x:row>
    <x:row r="53" spans="1:9" s="297" customFormat="1" ht="15.75">
      <x:c r="A53" s="407" t="s">
        <x:v>175</x:v>
      </x:c>
      <x:c r="B53" s="407"/>
      <x:c r="C53" s="698"/>
      <x:c r="D53" s="699"/>
      <x:c r="E53" s="60"/>
      <x:c r="F53" s="700"/>
      <x:c r="G53" s="15"/>
      <x:c r="H53" s="15"/>
      <x:c r="I53" s="61"/>
    </x:row>
    <x:row r="54" spans="1:9" s="297" customFormat="1" ht="15.75">
      <x:c r="A54" s="19"/>
      <x:c r="B54" s="19"/>
      <x:c r="C54" s="281"/>
      <x:c r="D54" s="62"/>
      <x:c r="E54" s="264"/>
      <x:c r="F54" s="63"/>
      <x:c r="G54" s="279"/>
      <x:c r="H54" s="279"/>
      <x:c r="I54" s="64"/>
    </x:row>
    <x:row r="55" spans="1:9" s="297" customFormat="1">
      <x:c r="A55" s="281" t="s">
        <x:v>86</x:v>
      </x:c>
      <x:c r="B55" s="281"/>
      <x:c r="C55" s="174" t="s">
        <x:v>87</x:v>
      </x:c>
      <x:c r="D55" s="279"/>
      <x:c r="E55" s="279"/>
      <x:c r="F55" s="63"/>
      <x:c r="G55" s="262"/>
      <x:c r="H55" s="65"/>
      <x:c r="I55" s="279"/>
    </x:row>
    <x:row r="56" spans="1:9" s="297" customFormat="1">
      <x:c r="A56" s="18">
        <x:f>'ATT H-1A'!A253</x:f>
        <x:v>128</x:v>
      </x:c>
      <x:c r="B56" s="578"/>
      <x:c r="C56" s="281"/>
      <x:c r="D56" s="279" t="s">
        <x:v>176</x:v>
      </x:c>
      <x:c r="E56" s="279"/>
      <x:c r="F56" s="172" t="s">
        <x:v>1503</x:v>
      </x:c>
      <x:c r="G56" s="291"/>
      <x:c r="H56" s="274"/>
      <x:c r="I56" s="471">
        <x:f>+'ATT H-1A'!H253</x:f>
        <x:v>0.21</x:v>
      </x:c>
    </x:row>
    <x:row r="57" spans="1:9" s="297" customFormat="1">
      <x:c r="A57" s="18">
        <x:f>'ATT H-1A'!A254</x:f>
        <x:v>129</x:v>
      </x:c>
      <x:c r="B57" s="578"/>
      <x:c r="C57" s="281"/>
      <x:c r="D57" s="274" t="s">
        <x:v>177</x:v>
      </x:c>
      <x:c r="E57" s="275"/>
      <x:c r="F57" s="172" t="s">
        <x:v>1503</x:v>
      </x:c>
      <x:c r="G57" s="291"/>
      <x:c r="H57" s="274"/>
      <x:c r="I57" s="471">
        <x:f>+'ATT H-1A'!H254</x:f>
        <x:v>0.09</x:v>
      </x:c>
    </x:row>
    <x:row r="58" spans="1:9" s="297" customFormat="1">
      <x:c r="A58" s="18">
        <x:f>'ATT H-1A'!A255</x:f>
        <x:v>130</x:v>
      </x:c>
      <x:c r="B58" s="578"/>
      <x:c r="C58" s="281"/>
      <x:c r="D58" s="274" t="s">
        <x:v>456</x:v>
      </x:c>
      <x:c r="E58" s="274" t="s">
        <x:v>1536</x:v>
      </x:c>
      <x:c r="F58" s="578"/>
      <x:c r="G58" s="143" t="s">
        <x:v>1603</x:v>
      </x:c>
      <x:c r="H58" s="274"/>
      <x:c r="I58" s="471">
        <x:f>+'ATT H-1A'!H255</x:f>
        <x:v>0</x:v>
      </x:c>
    </x:row>
    <x:row r="59" spans="1:9" s="297" customFormat="1">
      <x:c r="A59" s="18">
        <x:f>'ATT H-1A'!A256</x:f>
        <x:v>131</x:v>
      </x:c>
      <x:c r="B59" s="578"/>
      <x:c r="C59" s="281"/>
      <x:c r="D59" s="274" t="s">
        <x:v>178</x:v>
      </x:c>
      <x:c r="E59" s="66" t="s">
        <x:v>179</x:v>
      </x:c>
      <x:c r="F59" s="578"/>
      <x:c r="H59" s="274"/>
      <x:c r="I59" s="471">
        <x:f>+'ATT H-1A'!H256</x:f>
        <x:v>0.28109999999999991</x:v>
      </x:c>
    </x:row>
    <x:row r="60" spans="1:9" s="297" customFormat="1">
      <x:c r="A60" s="18" t="str">
        <x:f>'ATT H-1A'!A257</x:f>
        <x:v>132a</x:v>
      </x:c>
      <x:c r="B60" s="578"/>
      <x:c r="C60" s="281"/>
      <x:c r="D60" s="274" t="s">
        <x:v>180</x:v>
      </x:c>
      <x:c r="E60" s="275"/>
      <x:c r="F60" s="578"/>
      <x:c r="G60" s="279"/>
      <x:c r="H60" s="274"/>
      <x:c r="I60" s="471">
        <x:f>+'ATT H-1A'!H257</x:f>
        <x:v>0.39101404924189714</x:v>
      </x:c>
    </x:row>
    <x:row r="61" spans="1:9" s="297" customFormat="1">
      <x:c r="A61" s="18" t="str">
        <x:f>'ATT H-1A'!A258</x:f>
        <x:v>132b</x:v>
      </x:c>
      <x:c r="B61" s="578"/>
      <x:c r="D61" s="297" t="s">
        <x:v>1121</x:v>
      </x:c>
      <x:c r="E61" s="299" t="s">
        <x:v>1122</x:v>
      </x:c>
      <x:c r="F61" s="578"/>
      <x:c r="I61" s="276">
        <x:f>1*1/(1-I59)</x:f>
        <x:v>1.3910140492418972</x:v>
      </x:c>
    </x:row>
    <x:row r="62" spans="1:9" s="297" customFormat="1">
      <x:c r="A62" s="18"/>
      <x:c r="B62" s="281"/>
      <x:c r="C62" s="281"/>
      <x:c r="D62" s="279"/>
      <x:c r="E62" s="279"/>
      <x:c r="F62" s="67"/>
      <x:c r="G62" s="66"/>
      <x:c r="H62" s="65"/>
      <x:c r="I62" s="68"/>
    </x:row>
    <x:row r="63" spans="1:9" s="297" customFormat="1">
      <x:c r="A63" s="18"/>
      <x:c r="B63" s="281"/>
      <x:c r="C63" s="174" t="s">
        <x:v>181</x:v>
      </x:c>
      <x:c r="D63" s="29"/>
      <x:c r="E63" s="279"/>
      <x:c r="F63" s="172" t="s">
        <x:v>1504</x:v>
      </x:c>
      <x:c r="G63" s="262"/>
      <x:c r="H63" s="65"/>
      <x:c r="I63" s="69"/>
    </x:row>
    <x:row r="64" spans="1:9" s="297" customFormat="1">
      <x:c r="A64" s="18">
        <x:f>'ATT H-1A'!A261</x:f>
        <x:v>133</x:v>
      </x:c>
      <x:c r="B64" s="578"/>
      <x:c r="C64" s="281"/>
      <x:c r="D64" s="297" t="s">
        <x:v>1143</x:v>
      </x:c>
      <x:c r="E64" s="279"/>
      <x:c r="F64" s="43" t="s">
        <x:v>182</x:v>
      </x:c>
      <x:c r="G64" s="143" t="s">
        <x:v>1123</x:v>
      </x:c>
      <x:c r="H64" s="65"/>
      <x:c r="I64" s="1623">
        <x:f>+'ATT H-1A'!H261</x:f>
        <x:v>-94907.628338310504</x:v>
      </x:c>
    </x:row>
    <x:row r="65" spans="1:9" s="297" customFormat="1">
      <x:c r="A65" s="18">
        <x:f>'ATT H-1A'!A262</x:f>
        <x:v>134</x:v>
      </x:c>
      <x:c r="B65" s="578"/>
      <x:c r="C65" s="281"/>
      <x:c r="D65" s="297" t="s">
        <x:v>1144</x:v>
      </x:c>
      <x:c r="E65" s="283"/>
      <x:c r="F65" s="72"/>
      <x:c r="G65" s="284" t="str">
        <x:f>"(Line "&amp;A61&amp;")"</x:f>
        <x:v>(Line 132b)</x:v>
      </x:c>
      <x:c r="H65" s="300"/>
      <x:c r="I65" s="276">
        <x:f>+I61</x:f>
        <x:v>1.3910140492418972</x:v>
      </x:c>
    </x:row>
    <x:row r="66" spans="1:9" s="297" customFormat="1">
      <x:c r="A66" s="18">
        <x:f>'ATT H-1A'!A263</x:f>
        <x:v>135</x:v>
      </x:c>
      <x:c r="B66" s="578"/>
      <x:c r="C66" s="281"/>
      <x:c r="D66" s="176" t="s">
        <x:v>183</x:v>
      </x:c>
      <x:c r="E66" s="36"/>
      <x:c r="F66" s="73"/>
      <x:c r="G66" s="280" t="str">
        <x:f>"(Line "&amp;A64&amp;" * "&amp;A65&amp;")"</x:f>
        <x:v>(Line 133 * 134)</x:v>
      </x:c>
      <x:c r="H66" s="472"/>
      <x:c r="I66" s="1571">
        <x:f>+I64*I65</x:f>
        <x:v>-132017.84439881833</x:v>
      </x:c>
    </x:row>
    <x:row r="67" spans="1:9" s="297" customFormat="1" ht="15.75">
      <x:c r="A67" s="18"/>
      <x:c r="B67" s="281"/>
      <x:c r="C67" s="281"/>
      <x:c r="D67" s="74"/>
      <x:c r="E67" s="288"/>
      <x:c r="F67" s="289"/>
      <x:c r="G67" s="290"/>
      <x:c r="H67" s="293"/>
      <x:c r="I67" s="294"/>
    </x:row>
    <x:row r="68" spans="1:9" s="297" customFormat="1" ht="15.75">
      <x:c r="A68" s="261"/>
      <x:c r="B68" s="30"/>
      <x:c r="C68" s="17" t="s">
        <x:v>977</x:v>
      </x:c>
      <x:c r="D68" s="74"/>
      <x:c r="E68" s="288"/>
      <x:c r="F68" s="289"/>
      <x:c r="G68" s="290"/>
      <x:c r="H68" s="293"/>
      <x:c r="I68" s="294"/>
    </x:row>
    <x:row r="69" spans="1:9" s="297" customFormat="1">
      <x:c r="A69" s="18" t="str">
        <x:f>'ATT H-1A'!A266</x:f>
        <x:v>136a</x:v>
      </x:c>
      <x:c r="C69" s="17"/>
      <x:c r="D69" s="285" t="s">
        <x:v>1125</x:v>
      </x:c>
      <x:c r="F69" s="172" t="s">
        <x:v>1505</x:v>
      </x:c>
      <x:c r="G69" s="291" t="str">
        <x:f>'ATT H-1A'!F266</x:f>
        <x:v>Attachment 5, Line 136a</x:v>
      </x:c>
      <x:c r="H69" s="293"/>
      <x:c r="I69" s="1488">
        <x:f>'ATT H-1A'!H266</x:f>
        <x:v>146454.78659999996</x:v>
      </x:c>
    </x:row>
    <x:row r="70" spans="1:9" s="297" customFormat="1">
      <x:c r="A70" s="18" t="str">
        <x:f>'ATT H-1A'!A267</x:f>
        <x:v>136b</x:v>
      </x:c>
      <x:c r="C70" s="17"/>
      <x:c r="D70" s="285" t="s">
        <x:v>1126</x:v>
      </x:c>
      <x:c r="F70" s="172" t="s">
        <x:v>1505</x:v>
      </x:c>
      <x:c r="G70" s="291" t="str">
        <x:f>'ATT H-1A'!F267</x:f>
        <x:v>Attachment 5, Line 136b</x:v>
      </x:c>
      <x:c r="H70" s="293"/>
      <x:c r="I70" s="1488">
        <x:f>'ATT H-1A'!H267</x:f>
        <x:v>-1374677</x:v>
      </x:c>
    </x:row>
    <x:row r="71" spans="1:9" s="297" customFormat="1">
      <x:c r="A71" s="18" t="str">
        <x:f>'ATT H-1A'!A268</x:f>
        <x:v>136c</x:v>
      </x:c>
      <x:c r="C71" s="17"/>
      <x:c r="D71" s="285" t="s">
        <x:v>1128</x:v>
      </x:c>
      <x:c r="F71" s="172" t="s">
        <x:v>1505</x:v>
      </x:c>
      <x:c r="G71" s="291" t="str">
        <x:f>'ATT H-1A'!F268</x:f>
        <x:v>Attachment 5, Line 136c</x:v>
      </x:c>
      <x:c r="H71" s="293"/>
      <x:c r="I71" s="1488">
        <x:f>'ATT H-1A'!H268</x:f>
        <x:v>0</x:v>
      </x:c>
    </x:row>
    <x:row r="72" spans="1:9" s="297" customFormat="1">
      <x:c r="A72" s="18" t="str">
        <x:f>'ATT H-1A'!A269</x:f>
        <x:v>136d</x:v>
      </x:c>
      <x:c r="C72" s="17"/>
      <x:c r="D72" s="286" t="s">
        <x:v>1130</x:v>
      </x:c>
      <x:c r="E72" s="160"/>
      <x:c r="F72" s="161" t="s">
        <x:v>1505</x:v>
      </x:c>
      <x:c r="G72" s="258" t="str">
        <x:f>'ATT H-1A'!F269</x:f>
        <x:v>Attachment 5, Line 136d</x:v>
      </x:c>
      <x:c r="H72" s="295"/>
      <x:c r="I72" s="1624">
        <x:f>'ATT H-1A'!H269</x:f>
        <x:v>0</x:v>
      </x:c>
    </x:row>
    <x:row r="73" spans="1:9" s="297" customFormat="1">
      <x:c r="A73" s="18" t="str">
        <x:f>'ATT H-1A'!A270</x:f>
        <x:v>136e</x:v>
      </x:c>
      <x:c r="C73" s="17"/>
      <x:c r="D73" s="285" t="s">
        <x:v>1132</x:v>
      </x:c>
      <x:c r="F73" s="172"/>
      <x:c r="G73" s="280" t="str">
        <x:f>"(Line "&amp;A69&amp;" + "&amp;A70&amp;" + "&amp;A71&amp;" + "&amp;A72&amp;")"</x:f>
        <x:v>(Line 136a + 136b + 136c + 136d)</x:v>
      </x:c>
      <x:c r="H73" s="293"/>
      <x:c r="I73" s="1620">
        <x:f>SUM(I69:I72)</x:f>
        <x:v>-1228222.2134</x:v>
      </x:c>
    </x:row>
    <x:row r="74" spans="1:9" s="297" customFormat="1">
      <x:c r="A74" s="18" t="str">
        <x:f>'ATT H-1A'!A271</x:f>
        <x:v>136f</x:v>
      </x:c>
      <x:c r="B74" s="281"/>
      <x:c r="D74" s="287" t="s">
        <x:v>1604</x:v>
      </x:c>
      <x:c r="E74" s="292"/>
      <x:c r="F74" s="158"/>
      <x:c r="G74" s="284" t="str">
        <x:f>"(Line "&amp;A61&amp;")"</x:f>
        <x:v>(Line 132b)</x:v>
      </x:c>
      <x:c r="H74" s="295"/>
      <x:c r="I74" s="276">
        <x:f>I61</x:f>
        <x:v>1.3910140492418972</x:v>
      </x:c>
    </x:row>
    <x:row r="75" spans="1:9" s="297" customFormat="1">
      <x:c r="A75" s="18" t="str">
        <x:f>'ATT H-1A'!A272</x:f>
        <x:v>136g</x:v>
      </x:c>
      <x:c r="B75" s="281"/>
      <x:c r="D75" s="285" t="s">
        <x:v>977</x:v>
      </x:c>
      <x:c r="E75" s="288" t="s">
        <x:v>86</x:v>
      </x:c>
      <x:c r="G75" s="280" t="str">
        <x:f>"(Line "&amp;A73&amp;" * "&amp;A74&amp;")"</x:f>
        <x:v>(Line 136e * 136f)</x:v>
      </x:c>
      <x:c r="H75" s="293"/>
      <x:c r="I75" s="1571">
        <x:f>+I73*I74</x:f>
        <x:v>-1708474.3544303796</x:v>
      </x:c>
    </x:row>
    <x:row r="76" spans="1:9" s="297" customFormat="1" ht="15.75">
      <x:c r="A76" s="281"/>
      <x:c r="B76" s="281"/>
      <x:c r="C76" s="281"/>
      <x:c r="D76" s="279"/>
      <x:c r="E76" s="279"/>
      <x:c r="F76" s="67"/>
      <x:c r="G76" s="66"/>
      <x:c r="H76" s="65"/>
      <x:c r="I76" s="470"/>
    </x:row>
    <x:row r="77" spans="1:9" s="297" customFormat="1">
      <x:c r="A77" s="18">
        <x:f>'ATT H-1A'!A274</x:f>
        <x:v>137</x:v>
      </x:c>
      <x:c r="B77" s="578"/>
      <x:c r="C77" s="297" t="s">
        <x:v>184</x:v>
      </x:c>
      <x:c r="E77" s="279" t="s">
        <x:v>185</x:v>
      </x:c>
      <x:c r="F77" s="63"/>
      <x:c r="G77" s="280" t="str">
        <x:f>"(Line "&amp;A60&amp;" * "&amp;A51&amp;" * (1-("&amp;A46&amp;" / "&amp;A49&amp;")))"</x:f>
        <x:v>(Line 132a * 127 * (1-(123 / 126)))</x:v>
      </x:c>
      <x:c r="H77" s="279"/>
      <x:c r="I77" s="1563">
        <x:f>+I60*(1-I46/I49)*I51</x:f>
        <x:v>30297888.38789152</x:v>
      </x:c>
    </x:row>
    <x:row r="78" spans="1:9" s="297" customFormat="1">
      <x:c r="A78" s="281"/>
      <x:c r="B78" s="281"/>
      <x:c r="C78" s="281"/>
      <x:c r="D78" s="285"/>
      <x:c r="E78" s="288"/>
      <x:c r="F78" s="298"/>
      <x:c r="G78" s="291"/>
      <x:c r="H78" s="293"/>
      <x:c r="I78" s="473"/>
    </x:row>
    <x:row r="79" spans="1:9" s="297" customFormat="1" ht="16.5" thickBot="1">
      <x:c r="A79" s="18">
        <x:f>'ATT H-1A'!A276</x:f>
        <x:v>138</x:v>
      </x:c>
      <x:c r="B79" s="578"/>
      <x:c r="C79" s="173" t="s">
        <x:v>186</x:v>
      </x:c>
      <x:c r="D79" s="77"/>
      <x:c r="E79" s="56"/>
      <x:c r="F79" s="78"/>
      <x:c r="G79" s="151" t="str">
        <x:f>"(Line "&amp;A66&amp;" + "&amp;A75&amp;" +"&amp;A77&amp;")"</x:f>
        <x:v>(Line 135 + 136g +137)</x:v>
      </x:c>
      <x:c r="H79" s="79"/>
      <x:c r="I79" s="1603">
        <x:f>+I77+I66+I75</x:f>
        <x:v>28457396.18906232</x:v>
      </x:c>
    </x:row>
    <x:row r="80" spans="1:9" s="297" customFormat="1" ht="15.75" thickTop="1">
      <x:c r="A80" s="281"/>
      <x:c r="B80" s="281"/>
      <x:c r="C80" s="281"/>
      <x:c r="D80" s="66"/>
      <x:c r="E80" s="279"/>
      <x:c r="F80" s="578"/>
      <x:c r="G80" s="80"/>
      <x:c r="H80" s="81"/>
      <x:c r="I80" s="82"/>
    </x:row>
    <x:row r="81" s="297" customFormat="1"/>
    <x:row r="82" s="240" customFormat="1"/>
    <x:row r="83" s="240" customFormat="1"/>
    <x:row r="84" s="240" customFormat="1"/>
    <x:row r="85" s="240" customFormat="1"/>
    <x:row r="86" s="240" customFormat="1"/>
    <x:row r="87" s="240" customFormat="1"/>
    <x:row r="88" s="240" customFormat="1"/>
    <x:row r="89" s="240" customFormat="1"/>
    <x:row r="90" s="240" customFormat="1"/>
    <x:row r="91" s="240" customFormat="1"/>
    <x:row r="92" s="240" customFormat="1"/>
    <x:row r="93" s="240" customFormat="1"/>
    <x:row r="94" s="240" customFormat="1"/>
    <x:row r="95" s="240" customFormat="1"/>
    <x:row r="96" s="240" customFormat="1"/>
    <x:row r="97" s="240" customFormat="1"/>
    <x:row r="98" s="240" customFormat="1"/>
    <x:row r="99" s="240" customFormat="1"/>
    <x:row r="100" s="240" customFormat="1"/>
    <x:row r="101" s="240" customFormat="1"/>
    <x:row r="102" s="240" customFormat="1"/>
    <x:row r="103" s="240" customFormat="1"/>
    <x:row r="104" s="240" customFormat="1"/>
    <x:row r="105" s="240" customFormat="1"/>
    <x:row r="106" s="240" customFormat="1"/>
    <x:row r="107" s="240" customFormat="1"/>
    <x:row r="108" s="240" customFormat="1"/>
    <x:row r="109" s="240" customFormat="1"/>
    <x:row r="308" spans="1:6" ht="15.75">
      <x:c r="C308" s="5"/>
    </x:row>
    <x:row r="310" spans="1:6">
      <x:c r="A310" s="8"/>
      <x:c r="B310" s="8"/>
      <x:c r="C310" s="8"/>
      <x:c r="D310" s="8"/>
      <x:c r="E310" s="8"/>
      <x:c r="F310" s="8"/>
    </x:row>
    <x:row r="311" spans="1:6">
      <x:c r="A311" s="8"/>
      <x:c r="B311" s="8"/>
      <x:c r="C311" s="8"/>
      <x:c r="D311" s="8"/>
      <x:c r="E311" s="8"/>
      <x:c r="F311" s="8"/>
    </x:row>
    <x:row r="312" spans="1:6">
      <x:c r="A312" s="8"/>
      <x:c r="B312" s="8"/>
      <x:c r="C312" s="8"/>
      <x:c r="D312" s="8"/>
      <x:c r="E312" s="8"/>
      <x:c r="F312" s="8"/>
    </x:row>
    <x:row r="313" spans="1:6">
      <x:c r="A313" s="8"/>
      <x:c r="B313" s="8"/>
      <x:c r="C313" s="8"/>
      <x:c r="D313" s="8"/>
      <x:c r="E313" s="8"/>
      <x:c r="F313" s="8"/>
    </x:row>
    <x:row r="314" spans="1:6">
      <x:c r="A314" s="8"/>
      <x:c r="B314" s="8"/>
      <x:c r="C314" s="8"/>
      <x:c r="D314" s="8"/>
      <x:c r="E314" s="8"/>
      <x:c r="F314" s="8"/>
    </x:row>
    <x:row r="315" spans="1:6">
      <x:c r="A315" s="8"/>
      <x:c r="B315" s="8"/>
      <x:c r="C315" s="8"/>
      <x:c r="D315" s="8"/>
      <x:c r="E315" s="8"/>
      <x:c r="F315" s="8"/>
    </x:row>
    <x:row r="316" spans="1:6">
      <x:c r="A316" s="8"/>
      <x:c r="B316" s="8"/>
      <x:c r="C316" s="8"/>
      <x:c r="D316" s="8"/>
      <x:c r="E316" s="8"/>
      <x:c r="F316" s="8"/>
    </x:row>
    <x:row r="317" spans="1:6">
      <x:c r="A317" s="8"/>
      <x:c r="B317" s="8"/>
      <x:c r="C317" s="8"/>
      <x:c r="D317" s="8"/>
      <x:c r="E317" s="8"/>
      <x:c r="F317" s="8"/>
    </x:row>
    <x:row r="318" spans="1:6">
      <x:c r="A318" s="8"/>
      <x:c r="B318" s="8"/>
      <x:c r="C318" s="8"/>
      <x:c r="D318" s="8"/>
      <x:c r="E318" s="8"/>
      <x:c r="F318" s="8"/>
    </x:row>
  </x:sheetData>
  <x:mergeCells count="3">
    <x:mergeCell ref="A1:I1"/>
    <x:mergeCell ref="A3:I3"/>
    <x:mergeCell ref="A2:I2"/>
  </x:mergeCells>
  <x:printOptions horizontalCentered="1"/>
  <x:pageMargins left="0.45" right="0.45" top="0.5" bottom="0.5" header="0.3" footer="0.3"/>
  <x:pageSetup scale="46" orientation="landscape" r:id="rId2"/>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dimension ref="A1:AF329"/>
  <x:sheetViews>
    <x:sheetView zoomScale="80" zoomScaleNormal="80" workbookViewId="0">
      <x:pane xSplit="6" ySplit="3" topLeftCell="G4" activePane="bottomRight" state="frozen"/>
      <x:selection activeCell="C390" sqref="C390"/>
      <x:selection pane="topRight" activeCell="C390" sqref="C390"/>
      <x:selection pane="bottomLeft" activeCell="C390" sqref="C390"/>
      <x:selection pane="bottomRight" activeCell="G259" sqref="G259:I259"/>
    </x:sheetView>
  </x:sheetViews>
  <x:sheetFormatPr defaultColWidth="9.140625" defaultRowHeight="12.75"/>
  <x:cols>
    <x:col min="1" max="1" width="2.7109375" style="1392" customWidth="1"/>
    <x:col min="2" max="2" width="4.28515625" style="1392" customWidth="1"/>
    <x:col min="3" max="3" width="43.7109375" style="257" customWidth="1"/>
    <x:col min="4" max="4" width="19.7109375" style="257" customWidth="1"/>
    <x:col min="5" max="5" width="12.5703125" style="257" customWidth="1"/>
    <x:col min="6" max="6" width="37" style="257" customWidth="1"/>
    <x:col min="7" max="7" width="18.140625" style="257" customWidth="1"/>
    <x:col min="8" max="8" width="14" style="257" customWidth="1"/>
    <x:col min="9" max="9" width="15.28515625" style="257" customWidth="1"/>
    <x:col min="10" max="20" width="14" style="257" customWidth="1"/>
    <x:col min="21" max="21" width="12.42578125" style="257" customWidth="1"/>
    <x:col min="22" max="22" width="15.140625" style="257" customWidth="1"/>
    <x:col min="23" max="23" width="13.85546875" style="257" customWidth="1"/>
    <x:col min="24" max="24" width="14.5703125" style="257" customWidth="1"/>
    <x:col min="25" max="25" width="22.140625" style="257" customWidth="1"/>
    <x:col min="26" max="26" width="12.85546875" style="257" customWidth="1"/>
    <x:col min="27" max="27" width="14.85546875" style="257" customWidth="1"/>
    <x:col min="28" max="28" width="13.7109375" style="257" customWidth="1"/>
    <x:col min="29" max="29" width="16.140625" style="257" customWidth="1"/>
    <x:col min="30" max="30" width="15.5703125" style="1390" customWidth="1"/>
    <x:col min="31" max="31" width="5.5703125" style="257" customWidth="1"/>
    <x:col min="32" max="32" width="4.140625" style="257" customWidth="1"/>
    <x:col min="33" max="33" width="1.42578125" style="257" customWidth="1"/>
    <x:col min="34" max="16384" width="9.140625" style="257"/>
  </x:cols>
  <x:sheetData>
    <x:row r="1" spans="1:17" s="1534" customFormat="1" ht="18">
      <x:c r="A1" s="1863" t="s">
        <x:v>1397</x:v>
      </x:c>
      <x:c r="B1" s="1863"/>
      <x:c r="C1" s="1863"/>
      <x:c r="D1" s="1863"/>
      <x:c r="E1" s="1863"/>
      <x:c r="F1" s="1863"/>
      <x:c r="G1" s="1863"/>
      <x:c r="H1" s="1863"/>
      <x:c r="I1" s="1863"/>
      <x:c r="J1" s="1863"/>
      <x:c r="K1" s="1863"/>
      <x:c r="L1" s="1863"/>
      <x:c r="M1" s="1863"/>
      <x:c r="N1" s="1863"/>
      <x:c r="O1" s="1863"/>
      <x:c r="P1" s="1863"/>
      <x:c r="Q1" s="1863"/>
    </x:row>
    <x:row r="2" spans="1:17" s="240" customFormat="1" ht="15.75">
      <x:c r="A2" s="1865" t="s">
        <x:v>48</x:v>
      </x:c>
      <x:c r="B2" s="1865"/>
      <x:c r="C2" s="1865"/>
      <x:c r="D2" s="1865"/>
      <x:c r="E2" s="1865"/>
      <x:c r="F2" s="1865"/>
      <x:c r="G2" s="1865"/>
      <x:c r="H2" s="1865"/>
      <x:c r="I2" s="1865"/>
      <x:c r="J2" s="1865"/>
      <x:c r="K2" s="1865"/>
      <x:c r="L2" s="1865"/>
      <x:c r="M2" s="1865"/>
      <x:c r="N2" s="1865"/>
      <x:c r="O2" s="1865"/>
      <x:c r="P2" s="1865"/>
      <x:c r="Q2" s="1865"/>
    </x:row>
    <x:row r="3" spans="1:17" ht="17.25" customHeight="1">
      <x:c r="A3" s="1707"/>
      <x:c r="B3" s="1715"/>
      <x:c r="D3" s="1082"/>
      <x:c r="E3" s="1107"/>
      <x:c r="F3" s="1108"/>
      <x:c r="G3" s="1033"/>
      <x:c r="H3" s="7"/>
      <x:c r="I3" s="7"/>
      <x:c r="J3" s="7"/>
      <x:c r="K3" s="7"/>
      <x:c r="L3" s="7"/>
      <x:c r="M3" s="7"/>
      <x:c r="N3" s="7"/>
      <x:c r="O3" s="7"/>
      <x:c r="P3" s="7"/>
      <x:c r="Q3" s="495"/>
    </x:row>
    <x:row r="4" spans="1:17" ht="18.75" thickBot="1">
      <x:c r="A4" s="1225" t="s">
        <x:v>49</x:v>
      </x:c>
      <x:c r="B4" s="1715"/>
      <x:c r="D4" s="1082"/>
      <x:c r="E4" s="1107"/>
      <x:c r="F4" s="1108"/>
      <x:c r="G4" s="7"/>
      <x:c r="H4" s="7"/>
      <x:c r="I4" s="7"/>
      <x:c r="J4" s="7"/>
      <x:c r="K4" s="7"/>
      <x:c r="L4" s="7"/>
      <x:c r="M4" s="7"/>
      <x:c r="N4" s="7"/>
      <x:c r="O4" s="7"/>
      <x:c r="P4" s="7"/>
      <x:c r="Q4" s="7"/>
    </x:row>
    <x:row r="5" spans="1:17" ht="39" customHeight="1">
      <x:c r="A5" s="1879" t="s">
        <x:v>50</x:v>
      </x:c>
      <x:c r="B5" s="1880"/>
      <x:c r="C5" s="1880"/>
      <x:c r="D5" s="1880"/>
      <x:c r="E5" s="1880"/>
      <x:c r="F5" s="1881"/>
      <x:c r="G5" s="1011" t="s">
        <x:v>51</x:v>
      </x:c>
      <x:c r="H5" s="1012" t="s">
        <x:v>52</x:v>
      </x:c>
      <x:c r="I5" s="1012" t="s">
        <x:v>53</x:v>
      </x:c>
      <x:c r="J5" s="1885" t="s">
        <x:v>18</x:v>
      </x:c>
      <x:c r="K5" s="1904"/>
      <x:c r="L5" s="1904"/>
      <x:c r="M5" s="1904"/>
      <x:c r="N5" s="1904"/>
      <x:c r="O5" s="1904"/>
      <x:c r="P5" s="1904"/>
      <x:c r="Q5" s="1905"/>
    </x:row>
    <x:row r="6" spans="1:17">
      <x:c r="A6" s="1708"/>
      <x:c r="B6" s="1113" t="s">
        <x:v>54</x:v>
      </x:c>
      <x:c r="C6" s="1082"/>
      <x:c r="D6" s="1014"/>
      <x:c r="E6" s="1025"/>
      <x:c r="F6" s="1021"/>
      <x:c r="G6" s="1013"/>
      <x:c r="H6" s="1014"/>
      <x:c r="I6" s="1014"/>
      <x:c r="J6" s="1929"/>
      <x:c r="K6" s="1872"/>
      <x:c r="L6" s="1872"/>
      <x:c r="M6" s="1872"/>
      <x:c r="N6" s="1872"/>
      <x:c r="O6" s="1872"/>
      <x:c r="P6" s="1872"/>
      <x:c r="Q6" s="1873"/>
    </x:row>
    <x:row r="7" spans="1:17">
      <x:c r="A7" s="1709">
        <x:v>10</x:v>
      </x:c>
      <x:c r="B7" s="1114"/>
      <x:c r="C7" s="104" t="s">
        <x:v>144</x:v>
      </x:c>
      <x:c r="D7" s="1082"/>
      <x:c r="E7" s="1110" t="s">
        <x:v>768</x:v>
      </x:c>
      <x:c r="F7" s="1111" t="s">
        <x:v>932</x:v>
      </x:c>
      <x:c r="G7" s="10">
        <x:f>'9 - Rate Base'!$I$23</x:f>
        <x:v>80437627</x:v>
      </x:c>
      <x:c r="H7" s="1625">
        <x:f>G7</x:f>
        <x:v>80437627</x:v>
      </x:c>
      <x:c r="I7" s="1626">
        <x:v>0</x:v>
      </x:c>
      <x:c r="J7" s="1930" t="s">
        <x:v>55</x:v>
      </x:c>
      <x:c r="K7" s="1931"/>
      <x:c r="L7" s="1931"/>
      <x:c r="M7" s="1931"/>
      <x:c r="N7" s="1931"/>
      <x:c r="O7" s="1931"/>
      <x:c r="P7" s="1931"/>
      <x:c r="Q7" s="1932"/>
    </x:row>
    <x:row r="8" spans="1:17">
      <x:c r="A8" s="1709">
        <x:v>11</x:v>
      </x:c>
      <x:c r="B8" s="1114"/>
      <x:c r="C8" s="104" t="s">
        <x:v>266</x:v>
      </x:c>
      <x:c r="D8" s="1082"/>
      <x:c r="E8" s="1110" t="s">
        <x:v>768</x:v>
      </x:c>
      <x:c r="F8" s="1111" t="s">
        <x:v>933</x:v>
      </x:c>
      <x:c r="G8" s="1625">
        <x:f>'9 - Rate Base'!J23</x:f>
        <x:v>0</x:v>
      </x:c>
      <x:c r="H8" s="1626">
        <x:f>G8</x:f>
        <x:v>0</x:v>
      </x:c>
      <x:c r="I8" s="1626">
        <x:v>0</x:v>
      </x:c>
      <x:c r="J8" s="1930"/>
      <x:c r="K8" s="1931"/>
      <x:c r="L8" s="1931"/>
      <x:c r="M8" s="1931"/>
      <x:c r="N8" s="1931"/>
      <x:c r="O8" s="1931"/>
      <x:c r="P8" s="1931"/>
      <x:c r="Q8" s="1932"/>
    </x:row>
    <x:row r="9" spans="1:17">
      <x:c r="A9" s="1709">
        <x:v>12</x:v>
      </x:c>
      <x:c r="B9" s="1114"/>
      <x:c r="C9" s="104" t="s">
        <x:v>268</x:v>
      </x:c>
      <x:c r="D9" s="1082"/>
      <x:c r="E9" s="1110" t="s">
        <x:v>768</x:v>
      </x:c>
      <x:c r="F9" s="1111" t="s">
        <x:v>934</x:v>
      </x:c>
      <x:c r="G9" s="1625">
        <x:f>'9 - Rate Base'!H23</x:f>
        <x:v>0</x:v>
      </x:c>
      <x:c r="H9" s="1626">
        <x:f>G9</x:f>
        <x:v>0</x:v>
      </x:c>
      <x:c r="I9" s="1626">
        <x:v>0</x:v>
      </x:c>
      <x:c r="J9" s="1930"/>
      <x:c r="K9" s="1931"/>
      <x:c r="L9" s="1931"/>
      <x:c r="M9" s="1931"/>
      <x:c r="N9" s="1931"/>
      <x:c r="O9" s="1931"/>
      <x:c r="P9" s="1931"/>
      <x:c r="Q9" s="1932"/>
    </x:row>
    <x:row r="10" spans="1:17">
      <x:c r="A10" s="1708"/>
      <x:c r="B10" s="1113" t="s">
        <x:v>56</x:v>
      </x:c>
      <x:c r="C10" s="1082"/>
      <x:c r="D10" s="1082"/>
      <x:c r="E10" s="1112"/>
      <x:c r="F10" s="1111"/>
      <x:c r="G10" s="1629"/>
      <x:c r="H10" s="1627"/>
      <x:c r="I10" s="1627"/>
      <x:c r="J10" s="1015"/>
      <x:c r="K10" s="1016"/>
      <x:c r="L10" s="1016"/>
      <x:c r="M10" s="1016"/>
      <x:c r="N10" s="1016"/>
      <x:c r="O10" s="1016"/>
      <x:c r="P10" s="1016"/>
      <x:c r="Q10" s="1017"/>
    </x:row>
    <x:row r="11" spans="1:17">
      <x:c r="A11" s="1709">
        <x:v>24</x:v>
      </x:c>
      <x:c r="B11" s="1715"/>
      <x:c r="C11" s="104" t="s">
        <x:v>278</x:v>
      </x:c>
      <x:c r="D11" s="1082"/>
      <x:c r="E11" s="1110" t="s">
        <x:v>774</x:v>
      </x:c>
      <x:c r="F11" s="1111" t="s">
        <x:v>935</x:v>
      </x:c>
      <x:c r="G11" s="1630"/>
      <x:c r="H11" s="1626">
        <x:v>0</x:v>
      </x:c>
      <x:c r="I11" s="1626">
        <x:v>0</x:v>
      </x:c>
      <x:c r="J11" s="1930"/>
      <x:c r="K11" s="1931"/>
      <x:c r="L11" s="1931"/>
      <x:c r="M11" s="1931"/>
      <x:c r="N11" s="1931"/>
      <x:c r="O11" s="1931"/>
      <x:c r="P11" s="1931"/>
      <x:c r="Q11" s="1932"/>
    </x:row>
    <x:row r="12" spans="1:17">
      <x:c r="A12" s="1710"/>
      <x:c r="B12" s="1113" t="s">
        <x:v>57</x:v>
      </x:c>
      <x:c r="C12" s="1114"/>
      <x:c r="D12" s="854"/>
      <x:c r="E12" s="1115"/>
      <x:c r="F12" s="1083"/>
      <x:c r="G12" s="1013"/>
      <x:c r="H12" s="1627"/>
      <x:c r="I12" s="1627"/>
      <x:c r="J12" s="1015"/>
      <x:c r="K12" s="1016"/>
      <x:c r="L12" s="1016"/>
      <x:c r="M12" s="1016"/>
      <x:c r="N12" s="1016"/>
      <x:c r="O12" s="1016"/>
      <x:c r="P12" s="1016"/>
      <x:c r="Q12" s="1017"/>
    </x:row>
    <x:row r="13" spans="1:17">
      <x:c r="A13" s="1709">
        <x:v>41</x:v>
      </x:c>
      <x:c r="B13" s="1028"/>
      <x:c r="C13" s="104" t="s">
        <x:v>291</x:v>
      </x:c>
      <x:c r="D13" s="1116"/>
      <x:c r="E13" s="1110" t="s">
        <x:v>1612</x:v>
      </x:c>
      <x:c r="F13" s="1111" t="s">
        <x:v>930</x:v>
      </x:c>
      <x:c r="G13" s="10">
        <x:f>-'1B - ADIT EOY'!E275</x:f>
        <x:v>1861037</x:v>
      </x:c>
      <x:c r="H13" s="1626">
        <x:f>G13</x:f>
        <x:v>1861037</x:v>
      </x:c>
      <x:c r="I13" s="1626">
        <x:v>0</x:v>
      </x:c>
      <x:c r="J13" s="1930" t="s">
        <x:v>55</x:v>
      </x:c>
      <x:c r="K13" s="1931"/>
      <x:c r="L13" s="1931"/>
      <x:c r="M13" s="1931"/>
      <x:c r="N13" s="1931"/>
      <x:c r="O13" s="1931"/>
      <x:c r="P13" s="1931"/>
      <x:c r="Q13" s="1932"/>
    </x:row>
    <x:row r="14" spans="1:17">
      <x:c r="A14" s="1709"/>
      <x:c r="B14" s="1113" t="s">
        <x:v>58</x:v>
      </x:c>
      <x:c r="C14" s="1028"/>
      <x:c r="D14" s="854"/>
      <x:c r="E14" s="1117"/>
      <x:c r="F14" s="1118"/>
      <x:c r="G14" s="1013"/>
      <x:c r="H14" s="1627"/>
      <x:c r="I14" s="1627"/>
      <x:c r="J14" s="1015"/>
      <x:c r="K14" s="1016"/>
      <x:c r="L14" s="1016"/>
      <x:c r="M14" s="1016"/>
      <x:c r="N14" s="1016"/>
      <x:c r="O14" s="1016"/>
      <x:c r="P14" s="1016"/>
      <x:c r="Q14" s="1017"/>
    </x:row>
    <x:row r="15" spans="1:17" ht="15.75" customHeight="1">
      <x:c r="A15" s="1710">
        <x:v>47</x:v>
      </x:c>
      <x:c r="B15" s="1028"/>
      <x:c r="C15" s="1028" t="s">
        <x:v>300</x:v>
      </x:c>
      <x:c r="D15" s="853"/>
      <x:c r="E15" s="1117" t="s">
        <x:v>768</x:v>
      </x:c>
      <x:c r="F15" s="1119" t="s">
        <x:v>936</x:v>
      </x:c>
      <x:c r="G15" s="1120">
        <x:v>0</x:v>
      </x:c>
      <x:c r="H15" s="1626">
        <x:v>0</x:v>
      </x:c>
      <x:c r="I15" s="1626">
        <x:v>0</x:v>
      </x:c>
      <x:c r="J15" s="1930" t="s">
        <x:v>55</x:v>
      </x:c>
      <x:c r="K15" s="1931"/>
      <x:c r="L15" s="1931"/>
      <x:c r="M15" s="1931"/>
      <x:c r="N15" s="1931"/>
      <x:c r="O15" s="1931"/>
      <x:c r="P15" s="1931"/>
      <x:c r="Q15" s="1932"/>
    </x:row>
    <x:row r="16" spans="1:17">
      <x:c r="A16" s="1709"/>
      <x:c r="B16" s="1113" t="s">
        <x:v>59</x:v>
      </x:c>
      <x:c r="C16" s="1028"/>
      <x:c r="D16" s="853"/>
      <x:c r="E16" s="1112"/>
      <x:c r="F16" s="1119"/>
      <x:c r="G16" s="1013"/>
      <x:c r="H16" s="1627"/>
      <x:c r="I16" s="1627"/>
      <x:c r="J16" s="1015"/>
      <x:c r="K16" s="1016"/>
      <x:c r="L16" s="1016"/>
      <x:c r="M16" s="1016"/>
      <x:c r="N16" s="1016"/>
      <x:c r="O16" s="1016"/>
      <x:c r="P16" s="1016"/>
      <x:c r="Q16" s="1017"/>
    </x:row>
    <x:row r="17" spans="1:17">
      <x:c r="A17" s="1709">
        <x:v>65</x:v>
      </x:c>
      <x:c r="B17" s="1113"/>
      <x:c r="C17" s="104" t="s">
        <x:v>322</x:v>
      </x:c>
      <x:c r="D17" s="853"/>
      <x:c r="E17" s="1110" t="s">
        <x:v>768</x:v>
      </x:c>
      <x:c r="F17" s="1111" t="s">
        <x:v>323</x:v>
      </x:c>
      <x:c r="G17" s="1018"/>
      <x:c r="H17" s="1627"/>
      <x:c r="I17" s="1627"/>
      <x:c r="J17" s="1015"/>
      <x:c r="K17" s="1016"/>
      <x:c r="L17" s="1016"/>
      <x:c r="M17" s="1016"/>
      <x:c r="N17" s="1016"/>
      <x:c r="O17" s="1016"/>
      <x:c r="P17" s="1016"/>
      <x:c r="Q17" s="1017"/>
    </x:row>
    <x:row r="18" spans="1:17" ht="13.5" thickBot="1">
      <x:c r="A18" s="1711">
        <x:v>67</x:v>
      </x:c>
      <x:c r="B18" s="1122"/>
      <x:c r="C18" s="1122" t="s">
        <x:v>324</x:v>
      </x:c>
      <x:c r="D18" s="1123"/>
      <x:c r="E18" s="1124" t="s">
        <x:v>768</x:v>
      </x:c>
      <x:c r="F18" s="1125" t="s">
        <x:v>267</x:v>
      </x:c>
      <x:c r="G18" s="1019"/>
      <x:c r="H18" s="1628">
        <x:v>0</x:v>
      </x:c>
      <x:c r="I18" s="1628">
        <x:v>0</x:v>
      </x:c>
      <x:c r="J18" s="1933"/>
      <x:c r="K18" s="1934"/>
      <x:c r="L18" s="1934"/>
      <x:c r="M18" s="1934"/>
      <x:c r="N18" s="1934"/>
      <x:c r="O18" s="1934"/>
      <x:c r="P18" s="1934"/>
      <x:c r="Q18" s="1935"/>
    </x:row>
    <x:row r="19" spans="1:17">
      <x:c r="G19" s="7"/>
      <x:c r="H19" s="7"/>
      <x:c r="I19" s="7"/>
      <x:c r="J19" s="7"/>
      <x:c r="K19" s="7"/>
      <x:c r="L19" s="7"/>
      <x:c r="M19" s="7"/>
      <x:c r="N19" s="7"/>
      <x:c r="O19" s="7"/>
      <x:c r="P19" s="7"/>
      <x:c r="Q19" s="7"/>
    </x:row>
    <x:row r="20" spans="1:17">
      <x:c r="G20" s="7"/>
      <x:c r="H20" s="7"/>
      <x:c r="I20" s="7"/>
      <x:c r="J20" s="7"/>
      <x:c r="K20" s="7"/>
      <x:c r="L20" s="7"/>
      <x:c r="M20" s="7"/>
      <x:c r="N20" s="7"/>
      <x:c r="O20" s="7"/>
      <x:c r="P20" s="7"/>
      <x:c r="Q20" s="7"/>
    </x:row>
    <x:row r="21" spans="1:17" ht="18.75" thickBot="1">
      <x:c r="A21" s="1225" t="s">
        <x:v>61</x:v>
      </x:c>
      <x:c r="G21" s="7"/>
      <x:c r="H21" s="7"/>
      <x:c r="I21" s="7"/>
      <x:c r="J21" s="7"/>
      <x:c r="K21" s="7"/>
      <x:c r="L21" s="7"/>
      <x:c r="M21" s="7"/>
      <x:c r="N21" s="7"/>
      <x:c r="O21" s="7"/>
      <x:c r="P21" s="7"/>
      <x:c r="Q21" s="7"/>
    </x:row>
    <x:row r="22" spans="1:17" ht="50.25" customHeight="1">
      <x:c r="A22" s="1879" t="s">
        <x:v>50</x:v>
      </x:c>
      <x:c r="B22" s="1880"/>
      <x:c r="C22" s="1880"/>
      <x:c r="D22" s="1880"/>
      <x:c r="E22" s="1880"/>
      <x:c r="F22" s="1881"/>
      <x:c r="G22" s="1679" t="s">
        <x:v>51</x:v>
      </x:c>
      <x:c r="H22" s="1679" t="s">
        <x:v>62</x:v>
      </x:c>
      <x:c r="I22" s="1679" t="s">
        <x:v>63</x:v>
      </x:c>
      <x:c r="J22" s="1885" t="s">
        <x:v>18</x:v>
      </x:c>
      <x:c r="K22" s="1904"/>
      <x:c r="L22" s="1904"/>
      <x:c r="M22" s="1904"/>
      <x:c r="N22" s="1904"/>
      <x:c r="O22" s="1904"/>
      <x:c r="P22" s="1904"/>
      <x:c r="Q22" s="1905"/>
    </x:row>
    <x:row r="23" spans="1:17" ht="33.75" customHeight="1">
      <x:c r="A23" s="1709">
        <x:v>28</x:v>
      </x:c>
      <x:c r="B23" s="104"/>
      <x:c r="C23" s="1113" t="s">
        <x:v>282</x:v>
      </x:c>
      <x:c r="D23" s="1127"/>
      <x:c r="E23" s="1110" t="s">
        <x:v>67</x:v>
      </x:c>
      <x:c r="F23" s="1128" t="s">
        <x:v>937</x:v>
      </x:c>
      <x:c r="G23" s="1453">
        <x:v>13372568</x:v>
      </x:c>
      <x:c r="H23" s="1808">
        <x:v>782029</x:v>
      </x:c>
      <x:c r="I23" s="1454">
        <x:f>G23-H23</x:f>
        <x:v>12590539</x:v>
      </x:c>
      <x:c r="J23" s="1872" t="s">
        <x:v>64</x:v>
      </x:c>
      <x:c r="K23" s="1872"/>
      <x:c r="L23" s="1872"/>
      <x:c r="M23" s="1872"/>
      <x:c r="N23" s="1872"/>
      <x:c r="O23" s="1872"/>
      <x:c r="P23" s="1872"/>
      <x:c r="Q23" s="1873"/>
    </x:row>
    <x:row r="24" spans="1:17">
      <x:c r="A24" s="1709"/>
      <x:c r="B24" s="104"/>
      <x:c r="C24" s="104"/>
      <x:c r="D24" s="853"/>
      <x:c r="E24" s="1110"/>
      <x:c r="F24" s="1129"/>
      <x:c r="G24" s="1014"/>
      <x:c r="H24" s="1020"/>
      <x:c r="I24" s="1014"/>
      <x:c r="J24" s="1014">
        <x:v>1</x:v>
      </x:c>
      <x:c r="K24" s="1014" t="s">
        <x:v>1873</x:v>
      </x:c>
      <x:c r="L24" s="1014"/>
      <x:c r="M24" s="1014"/>
      <x:c r="N24" s="1014"/>
      <x:c r="O24" s="1014"/>
      <x:c r="P24" s="1014"/>
      <x:c r="Q24" s="1021"/>
    </x:row>
    <x:row r="25" spans="1:17">
      <x:c r="A25" s="1709"/>
      <x:c r="B25" s="104"/>
      <x:c r="C25" s="104"/>
      <x:c r="D25" s="853"/>
      <x:c r="E25" s="1110"/>
      <x:c r="F25" s="1129"/>
      <x:c r="G25" s="1014"/>
      <x:c r="H25" s="1022"/>
      <x:c r="I25" s="1014"/>
      <x:c r="J25" s="1014">
        <x:v>2</x:v>
      </x:c>
      <x:c r="K25" s="1014"/>
      <x:c r="L25" s="1014"/>
      <x:c r="M25" s="1014"/>
      <x:c r="N25" s="1014"/>
      <x:c r="O25" s="1014"/>
      <x:c r="P25" s="1014"/>
      <x:c r="Q25" s="1021"/>
    </x:row>
    <x:row r="26" spans="1:17">
      <x:c r="A26" s="1709"/>
      <x:c r="B26" s="104"/>
      <x:c r="C26" s="104"/>
      <x:c r="D26" s="853"/>
      <x:c r="E26" s="1110"/>
      <x:c r="F26" s="1129"/>
      <x:c r="G26" s="1014"/>
      <x:c r="H26" s="1022"/>
      <x:c r="I26" s="1014"/>
      <x:c r="J26" s="1014">
        <x:v>3</x:v>
      </x:c>
      <x:c r="K26" s="1014"/>
      <x:c r="L26" s="1014"/>
      <x:c r="M26" s="1014"/>
      <x:c r="N26" s="1014"/>
      <x:c r="O26" s="1014"/>
      <x:c r="P26" s="1014"/>
      <x:c r="Q26" s="1021"/>
    </x:row>
    <x:row r="27" spans="1:17" ht="13.5" thickBot="1">
      <x:c r="A27" s="1712"/>
      <x:c r="B27" s="1728"/>
      <x:c r="C27" s="1130"/>
      <x:c r="D27" s="1131"/>
      <x:c r="E27" s="1130"/>
      <x:c r="F27" s="1132"/>
      <x:c r="G27" s="1023"/>
      <x:c r="H27" s="12"/>
      <x:c r="I27" s="1023"/>
      <x:c r="J27" s="1023">
        <x:v>4</x:v>
      </x:c>
      <x:c r="K27" s="1023"/>
      <x:c r="L27" s="1023"/>
      <x:c r="M27" s="1023"/>
      <x:c r="N27" s="1023"/>
      <x:c r="O27" s="1023"/>
      <x:c r="P27" s="1023"/>
      <x:c r="Q27" s="1024"/>
    </x:row>
    <x:row r="28" spans="1:17">
      <x:c r="A28" s="1713"/>
      <x:c r="B28" s="1713"/>
      <x:c r="C28" s="1157"/>
      <x:c r="D28" s="1156"/>
      <x:c r="E28" s="1157"/>
      <x:c r="F28" s="1157"/>
      <x:c r="G28" s="1014"/>
      <x:c r="H28" s="854"/>
      <x:c r="I28" s="1014"/>
      <x:c r="J28" s="1014"/>
      <x:c r="K28" s="1014"/>
      <x:c r="L28" s="1014"/>
      <x:c r="M28" s="1014"/>
      <x:c r="N28" s="1014"/>
      <x:c r="O28" s="1014"/>
      <x:c r="P28" s="1014"/>
      <x:c r="Q28" s="1014"/>
    </x:row>
    <x:row r="29" spans="1:17">
      <x:c r="A29" s="1713"/>
      <x:c r="B29" s="1713"/>
      <x:c r="C29" s="1157"/>
      <x:c r="D29" s="1156"/>
      <x:c r="E29" s="1157"/>
      <x:c r="F29" s="1157"/>
      <x:c r="G29" s="1014"/>
      <x:c r="H29" s="854"/>
      <x:c r="I29" s="1014"/>
      <x:c r="J29" s="1014"/>
      <x:c r="K29" s="1014"/>
      <x:c r="L29" s="1014"/>
      <x:c r="M29" s="1014"/>
      <x:c r="N29" s="1014"/>
      <x:c r="O29" s="1014"/>
      <x:c r="P29" s="1014"/>
      <x:c r="Q29" s="1014"/>
    </x:row>
    <x:row r="30" spans="1:17" ht="18.75" thickBot="1">
      <x:c r="A30" s="1225" t="s">
        <x:v>69</x:v>
      </x:c>
      <x:c r="G30" s="7"/>
      <x:c r="H30" s="7"/>
      <x:c r="I30" s="7"/>
      <x:c r="J30" s="7"/>
      <x:c r="K30" s="7"/>
      <x:c r="L30" s="7"/>
      <x:c r="M30" s="7"/>
      <x:c r="N30" s="7"/>
      <x:c r="O30" s="7"/>
      <x:c r="P30" s="7"/>
      <x:c r="Q30" s="7"/>
    </x:row>
    <x:row r="31" spans="1:17" ht="61.5" customHeight="1">
      <x:c r="A31" s="1879" t="s">
        <x:v>50</x:v>
      </x:c>
      <x:c r="B31" s="1880"/>
      <x:c r="C31" s="1880"/>
      <x:c r="D31" s="1880"/>
      <x:c r="E31" s="1880"/>
      <x:c r="F31" s="1881"/>
      <x:c r="G31" s="1012" t="s">
        <x:v>51</x:v>
      </x:c>
      <x:c r="H31" s="1012" t="s">
        <x:v>70</x:v>
      </x:c>
      <x:c r="I31" s="1012" t="s">
        <x:v>71</x:v>
      </x:c>
      <x:c r="J31" s="1885" t="s">
        <x:v>18</x:v>
      </x:c>
      <x:c r="K31" s="1904"/>
      <x:c r="L31" s="1904"/>
      <x:c r="M31" s="1904"/>
      <x:c r="N31" s="1904"/>
      <x:c r="O31" s="1904"/>
      <x:c r="P31" s="1904"/>
      <x:c r="Q31" s="1905"/>
    </x:row>
    <x:row r="32" spans="1:17">
      <x:c r="A32" s="1708"/>
      <x:c r="B32" s="1113" t="s">
        <x:v>54</x:v>
      </x:c>
      <x:c r="C32" s="1114"/>
      <x:c r="D32" s="1014"/>
      <x:c r="E32" s="1025"/>
      <x:c r="F32" s="1021"/>
      <x:c r="G32" s="1014"/>
      <x:c r="H32" s="1014"/>
      <x:c r="I32" s="1014"/>
      <x:c r="J32" s="1870"/>
      <x:c r="K32" s="1872"/>
      <x:c r="L32" s="1872"/>
      <x:c r="M32" s="1872"/>
      <x:c r="N32" s="1872"/>
      <x:c r="O32" s="1872"/>
      <x:c r="P32" s="1872"/>
      <x:c r="Q32" s="1873"/>
    </x:row>
    <x:row r="33" spans="1:19" ht="15.75" customHeight="1">
      <x:c r="A33" s="1709">
        <x:v>6</x:v>
      </x:c>
      <x:c r="B33" s="1114"/>
      <x:c r="C33" s="104" t="s">
        <x:v>142</x:v>
      </x:c>
      <x:c r="D33" s="1082"/>
      <x:c r="E33" s="1110" t="s">
        <x:v>296</x:v>
      </x:c>
      <x:c r="F33" s="1129" t="s">
        <x:v>931</x:v>
      </x:c>
      <x:c r="G33" s="1498">
        <x:f>'9A - Gross Plant &amp; ARO'!$C$23</x:f>
        <x:v>5636646697</x:v>
      </x:c>
      <x:c r="H33" s="1626">
        <x:v>0</x:v>
      </x:c>
      <x:c r="I33" s="1626">
        <x:v>0</x:v>
      </x:c>
      <x:c r="J33" s="1872"/>
      <x:c r="K33" s="1872"/>
      <x:c r="L33" s="1872"/>
      <x:c r="M33" s="1872"/>
      <x:c r="N33" s="1872"/>
      <x:c r="O33" s="1872"/>
      <x:c r="P33" s="1872"/>
      <x:c r="Q33" s="1873"/>
    </x:row>
    <x:row r="34" spans="1:19">
      <x:c r="A34" s="1708"/>
      <x:c r="B34" s="1113" t="s">
        <x:v>56</x:v>
      </x:c>
      <x:c r="C34" s="1114"/>
      <x:c r="D34" s="1082"/>
      <x:c r="E34" s="1112"/>
      <x:c r="F34" s="1128"/>
      <x:c r="G34" s="1026"/>
      <x:c r="H34" s="1627"/>
      <x:c r="I34" s="1627"/>
      <x:c r="J34" s="1872"/>
      <x:c r="K34" s="1872"/>
      <x:c r="L34" s="1872"/>
      <x:c r="M34" s="1872"/>
      <x:c r="N34" s="1872"/>
      <x:c r="O34" s="1872"/>
      <x:c r="P34" s="1872"/>
      <x:c r="Q34" s="1873"/>
    </x:row>
    <x:row r="35" spans="1:19">
      <x:c r="A35" s="1709">
        <x:v>19</x:v>
      </x:c>
      <x:c r="B35" s="1715"/>
      <x:c r="C35" s="104" t="s">
        <x:v>275</x:v>
      </x:c>
      <x:c r="D35" s="1082"/>
      <x:c r="E35" s="1110" t="s">
        <x:v>296</x:v>
      </x:c>
      <x:c r="F35" s="1128" t="s">
        <x:v>938</x:v>
      </x:c>
      <x:c r="G35" s="1162">
        <x:f>'9 - Rate Base'!C23</x:f>
        <x:v>2107445320</x:v>
      </x:c>
      <x:c r="H35" s="1626">
        <x:v>0</x:v>
      </x:c>
      <x:c r="I35" s="1626">
        <x:v>0</x:v>
      </x:c>
      <x:c r="J35" s="1872" t="s">
        <x:v>72</x:v>
      </x:c>
      <x:c r="K35" s="1872"/>
      <x:c r="L35" s="1872"/>
      <x:c r="M35" s="1872"/>
      <x:c r="N35" s="1872"/>
      <x:c r="O35" s="1872"/>
      <x:c r="P35" s="1872"/>
      <x:c r="Q35" s="1873"/>
    </x:row>
    <x:row r="36" spans="1:19">
      <x:c r="A36" s="1708">
        <x:v>24</x:v>
      </x:c>
      <x:c r="B36" s="1114"/>
      <x:c r="C36" s="1114" t="s">
        <x:v>278</x:v>
      </x:c>
      <x:c r="D36" s="1014"/>
      <x:c r="E36" s="1133" t="s">
        <x:v>774</x:v>
      </x:c>
      <x:c r="F36" s="1134" t="s">
        <x:v>935</x:v>
      </x:c>
      <x:c r="G36" s="1162">
        <x:f>'9 - Rate Base'!E23</x:f>
        <x:v>0</x:v>
      </x:c>
      <x:c r="H36" s="1626">
        <x:v>0</x:v>
      </x:c>
      <x:c r="I36" s="1626">
        <x:v>0</x:v>
      </x:c>
      <x:c r="J36" s="1872"/>
      <x:c r="K36" s="1872"/>
      <x:c r="L36" s="1872"/>
      <x:c r="M36" s="1872"/>
      <x:c r="N36" s="1872"/>
      <x:c r="O36" s="1872"/>
      <x:c r="P36" s="1872"/>
      <x:c r="Q36" s="1873"/>
    </x:row>
    <x:row r="37" spans="1:19">
      <x:c r="A37" s="1709"/>
      <x:c r="B37" s="1113" t="s">
        <x:v>73</x:v>
      </x:c>
      <x:c r="C37" s="1113"/>
      <x:c r="D37" s="1135"/>
      <x:c r="E37" s="1136"/>
      <x:c r="F37" s="1134"/>
      <x:c r="G37" s="854"/>
      <x:c r="H37" s="1627"/>
      <x:c r="I37" s="1627"/>
      <x:c r="J37" s="1014"/>
      <x:c r="K37" s="1014"/>
      <x:c r="L37" s="1014"/>
      <x:c r="M37" s="1014"/>
      <x:c r="N37" s="1014"/>
      <x:c r="O37" s="1014"/>
      <x:c r="P37" s="1014"/>
      <x:c r="Q37" s="1021"/>
    </x:row>
    <x:row r="38" spans="1:19" ht="13.5" thickBot="1">
      <x:c r="A38" s="1711">
        <x:v>30</x:v>
      </x:c>
      <x:c r="B38" s="1141"/>
      <x:c r="C38" s="1122" t="s">
        <x:v>284</x:v>
      </x:c>
      <x:c r="D38" s="1085"/>
      <x:c r="E38" s="1124" t="s">
        <x:v>296</x:v>
      </x:c>
      <x:c r="F38" s="1137" t="s">
        <x:v>939</x:v>
      </x:c>
      <x:c r="G38" s="1232">
        <x:f>'9 - Rate Base'!F23</x:f>
        <x:v>423336762</x:v>
      </x:c>
      <x:c r="H38" s="1628">
        <x:v>0</x:v>
      </x:c>
      <x:c r="I38" s="1628">
        <x:v>0</x:v>
      </x:c>
      <x:c r="J38" s="1889" t="s">
        <x:v>72</x:v>
      </x:c>
      <x:c r="K38" s="1889"/>
      <x:c r="L38" s="1889"/>
      <x:c r="M38" s="1889"/>
      <x:c r="N38" s="1889"/>
      <x:c r="O38" s="1889"/>
      <x:c r="P38" s="1889"/>
      <x:c r="Q38" s="1890"/>
    </x:row>
    <x:row r="39" spans="1:19">
      <x:c r="G39" s="7"/>
      <x:c r="H39" s="7"/>
      <x:c r="I39" s="7"/>
      <x:c r="J39" s="7"/>
      <x:c r="K39" s="7"/>
      <x:c r="L39" s="7"/>
      <x:c r="M39" s="7"/>
      <x:c r="N39" s="7"/>
      <x:c r="O39" s="7"/>
      <x:c r="P39" s="7"/>
      <x:c r="Q39" s="7"/>
    </x:row>
    <x:row r="40" spans="1:19">
      <x:c r="G40" s="7"/>
      <x:c r="H40" s="7"/>
      <x:c r="I40" s="7"/>
      <x:c r="J40" s="7"/>
      <x:c r="K40" s="7"/>
      <x:c r="L40" s="7"/>
      <x:c r="M40" s="7"/>
      <x:c r="N40" s="7"/>
      <x:c r="O40" s="7"/>
      <x:c r="P40" s="7"/>
      <x:c r="Q40" s="7"/>
    </x:row>
    <x:row r="41" spans="1:19" ht="18.75" thickBot="1">
      <x:c r="A41" s="1225" t="s">
        <x:v>74</x:v>
      </x:c>
      <x:c r="G41" s="7"/>
      <x:c r="H41" s="7"/>
      <x:c r="I41" s="7"/>
      <x:c r="J41" s="7"/>
      <x:c r="K41" s="7"/>
      <x:c r="L41" s="7"/>
      <x:c r="M41" s="7"/>
      <x:c r="N41" s="7"/>
      <x:c r="O41" s="7"/>
      <x:c r="P41" s="7"/>
      <x:c r="Q41" s="7"/>
      <x:c r="S41" s="303"/>
    </x:row>
    <x:row r="42" spans="1:19" ht="15.75">
      <x:c r="A42" s="1879" t="s">
        <x:v>50</x:v>
      </x:c>
      <x:c r="B42" s="1880"/>
      <x:c r="C42" s="1880"/>
      <x:c r="D42" s="1880"/>
      <x:c r="E42" s="1880"/>
      <x:c r="F42" s="1881"/>
      <x:c r="G42" s="1012" t="s">
        <x:v>51</x:v>
      </x:c>
      <x:c r="H42" s="1012" t="s">
        <x:v>75</x:v>
      </x:c>
      <x:c r="I42" s="1012"/>
      <x:c r="J42" s="1885" t="s">
        <x:v>18</x:v>
      </x:c>
      <x:c r="K42" s="1904"/>
      <x:c r="L42" s="1904"/>
      <x:c r="M42" s="1904"/>
      <x:c r="N42" s="1904"/>
      <x:c r="O42" s="1904"/>
      <x:c r="P42" s="1904"/>
      <x:c r="Q42" s="1905"/>
    </x:row>
    <x:row r="43" spans="1:19">
      <x:c r="A43" s="1709"/>
      <x:c r="B43" s="1113" t="s">
        <x:v>59</x:v>
      </x:c>
      <x:c r="C43" s="853"/>
      <x:c r="D43" s="853"/>
      <x:c r="E43" s="260"/>
      <x:c r="F43" s="1119"/>
      <x:c r="G43" s="1014"/>
      <x:c r="H43" s="1014"/>
      <x:c r="I43" s="1014"/>
      <x:c r="J43" s="1870"/>
      <x:c r="K43" s="1872"/>
      <x:c r="L43" s="1872"/>
      <x:c r="M43" s="1872"/>
      <x:c r="N43" s="1872"/>
      <x:c r="O43" s="1872"/>
      <x:c r="P43" s="1872"/>
      <x:c r="Q43" s="1873"/>
    </x:row>
    <x:row r="44" spans="1:19" ht="13.5" thickBot="1">
      <x:c r="A44" s="1711">
        <x:v>73</x:v>
      </x:c>
      <x:c r="B44" s="1122"/>
      <x:c r="C44" s="1122" t="s">
        <x:v>335</x:v>
      </x:c>
      <x:c r="D44" s="1023"/>
      <x:c r="E44" s="1124" t="s">
        <x:v>780</x:v>
      </x:c>
      <x:c r="F44" s="1137" t="s">
        <x:v>336</x:v>
      </x:c>
      <x:c r="G44" s="583">
        <x:v>187597</x:v>
      </x:c>
      <x:c r="H44" s="1631">
        <x:v>88171</x:v>
      </x:c>
      <x:c r="I44" s="1027"/>
      <x:c r="J44" s="1889" t="s">
        <x:v>1847</x:v>
      </x:c>
      <x:c r="K44" s="1889"/>
      <x:c r="L44" s="1889"/>
      <x:c r="M44" s="1889"/>
      <x:c r="N44" s="1889"/>
      <x:c r="O44" s="1889"/>
      <x:c r="P44" s="1889"/>
      <x:c r="Q44" s="1890"/>
    </x:row>
    <x:row r="45" spans="1:19">
      <x:c r="G45" s="7"/>
      <x:c r="H45" s="7"/>
      <x:c r="I45" s="7"/>
      <x:c r="J45" s="7"/>
      <x:c r="K45" s="7"/>
      <x:c r="L45" s="7"/>
      <x:c r="M45" s="7"/>
      <x:c r="N45" s="7"/>
      <x:c r="O45" s="7"/>
      <x:c r="P45" s="7"/>
      <x:c r="Q45" s="7"/>
    </x:row>
    <x:row r="46" spans="1:19">
      <x:c r="G46" s="7"/>
      <x:c r="H46" s="7"/>
      <x:c r="I46" s="7"/>
      <x:c r="J46" s="7"/>
      <x:c r="K46" s="7"/>
      <x:c r="L46" s="7"/>
      <x:c r="M46" s="7"/>
      <x:c r="N46" s="7"/>
      <x:c r="O46" s="7"/>
      <x:c r="P46" s="7"/>
      <x:c r="Q46" s="7"/>
    </x:row>
    <x:row r="47" spans="1:19" ht="18.75" thickBot="1">
      <x:c r="A47" s="1225" t="s">
        <x:v>76</x:v>
      </x:c>
      <x:c r="G47" s="7"/>
      <x:c r="H47" s="7"/>
      <x:c r="I47" s="7"/>
      <x:c r="J47" s="7"/>
      <x:c r="K47" s="7"/>
      <x:c r="L47" s="7"/>
      <x:c r="M47" s="7"/>
      <x:c r="N47" s="7"/>
      <x:c r="O47" s="7"/>
      <x:c r="P47" s="7"/>
      <x:c r="Q47" s="7"/>
    </x:row>
    <x:row r="48" spans="1:19" ht="51" customHeight="1">
      <x:c r="A48" s="1879" t="s">
        <x:v>50</x:v>
      </x:c>
      <x:c r="B48" s="1880"/>
      <x:c r="C48" s="1880"/>
      <x:c r="D48" s="1880"/>
      <x:c r="E48" s="1880"/>
      <x:c r="F48" s="1881"/>
      <x:c r="G48" s="1012" t="s">
        <x:v>51</x:v>
      </x:c>
      <x:c r="H48" s="1012" t="s">
        <x:v>62</x:v>
      </x:c>
      <x:c r="I48" s="1012" t="s">
        <x:v>63</x:v>
      </x:c>
      <x:c r="J48" s="1885" t="s">
        <x:v>18</x:v>
      </x:c>
      <x:c r="K48" s="1904"/>
      <x:c r="L48" s="1904"/>
      <x:c r="M48" s="1904"/>
      <x:c r="N48" s="1904"/>
      <x:c r="O48" s="1904"/>
      <x:c r="P48" s="1904"/>
      <x:c r="Q48" s="1905"/>
    </x:row>
    <x:row r="49" spans="1:17">
      <x:c r="A49" s="1709"/>
      <x:c r="B49" s="1113" t="s">
        <x:v>59</x:v>
      </x:c>
      <x:c r="C49" s="853"/>
      <x:c r="D49" s="853"/>
      <x:c r="E49" s="260"/>
      <x:c r="F49" s="1119"/>
      <x:c r="G49" s="1014"/>
      <x:c r="H49" s="1014"/>
      <x:c r="I49" s="1014"/>
      <x:c r="J49" s="1014"/>
      <x:c r="K49" s="1014"/>
      <x:c r="L49" s="1014"/>
      <x:c r="M49" s="1014"/>
      <x:c r="N49" s="1014"/>
      <x:c r="O49" s="1014"/>
      <x:c r="P49" s="1014"/>
      <x:c r="Q49" s="1021"/>
    </x:row>
    <x:row r="50" spans="1:17">
      <x:c r="A50" s="1709">
        <x:v>70</x:v>
      </x:c>
      <x:c r="B50" s="104"/>
      <x:c r="C50" s="104" t="s">
        <x:v>330</x:v>
      </x:c>
      <x:c r="D50" s="1135"/>
      <x:c r="E50" s="1110" t="s">
        <x:v>779</x:v>
      </x:c>
      <x:c r="F50" s="1129" t="s">
        <x:v>68</x:v>
      </x:c>
      <x:c r="G50" s="421">
        <x:f>'11B - A&amp;G'!$E$18</x:f>
        <x:v>1518451</x:v>
      </x:c>
      <x:c r="H50" s="1454">
        <x:f>'11B - A&amp;G'!J18</x:f>
        <x:v>366180.80000000005</x:v>
      </x:c>
      <x:c r="I50" s="1454">
        <x:f>+G50-H50</x:f>
        <x:v>1152270.2</x:v>
      </x:c>
      <x:c r="J50" s="1028" t="s">
        <x:v>1862</x:v>
      </x:c>
      <x:c r="K50" s="1029"/>
      <x:c r="L50" s="1029"/>
      <x:c r="M50" s="1029"/>
      <x:c r="N50" s="1029"/>
      <x:c r="O50" s="1029"/>
      <x:c r="P50" s="1029"/>
      <x:c r="Q50" s="1030"/>
    </x:row>
    <x:row r="51" spans="1:17">
      <x:c r="A51" s="1709"/>
      <x:c r="B51" s="1113" t="s">
        <x:v>65</x:v>
      </x:c>
      <x:c r="C51" s="1028"/>
      <x:c r="D51" s="853"/>
      <x:c r="E51" s="1136"/>
      <x:c r="F51" s="1138"/>
      <x:c r="G51" s="1455"/>
      <x:c r="H51" s="1455"/>
      <x:c r="I51" s="1455"/>
      <x:c r="J51" s="1014"/>
      <x:c r="K51" s="1014"/>
      <x:c r="L51" s="1014"/>
      <x:c r="M51" s="1014"/>
      <x:c r="N51" s="1014"/>
      <x:c r="O51" s="1014"/>
      <x:c r="P51" s="1014"/>
      <x:c r="Q51" s="1021"/>
    </x:row>
    <x:row r="52" spans="1:17" ht="13.5" thickBot="1">
      <x:c r="A52" s="1711">
        <x:v>77</x:v>
      </x:c>
      <x:c r="B52" s="1122"/>
      <x:c r="C52" s="1122" t="s">
        <x:v>66</x:v>
      </x:c>
      <x:c r="D52" s="1139"/>
      <x:c r="E52" s="1124" t="s">
        <x:v>782</x:v>
      </x:c>
      <x:c r="F52" s="1140" t="s">
        <x:v>68</x:v>
      </x:c>
      <x:c r="G52" s="1456">
        <x:f>'11B - A&amp;G'!$E$18</x:f>
        <x:v>1518451</x:v>
      </x:c>
      <x:c r="H52" s="1456">
        <x:f>H50</x:f>
        <x:v>366180.80000000005</x:v>
      </x:c>
      <x:c r="I52" s="1457">
        <x:f>+G52-H52</x:f>
        <x:v>1152270.2</x:v>
      </x:c>
      <x:c r="J52" s="1927" t="s">
        <x:v>1862</x:v>
      </x:c>
      <x:c r="K52" s="1927"/>
      <x:c r="L52" s="1927"/>
      <x:c r="M52" s="1927"/>
      <x:c r="N52" s="1927"/>
      <x:c r="O52" s="1927"/>
      <x:c r="P52" s="1927"/>
      <x:c r="Q52" s="1928"/>
    </x:row>
    <x:row r="53" spans="1:17">
      <x:c r="G53" s="91"/>
      <x:c r="H53" s="91"/>
      <x:c r="I53" s="91"/>
      <x:c r="J53" s="7"/>
      <x:c r="K53" s="7"/>
      <x:c r="L53" s="7"/>
      <x:c r="M53" s="7"/>
      <x:c r="N53" s="7"/>
      <x:c r="O53" s="7"/>
      <x:c r="P53" s="7"/>
      <x:c r="Q53" s="7"/>
    </x:row>
    <x:row r="54" spans="1:17">
      <x:c r="G54" s="7"/>
      <x:c r="H54" s="94"/>
      <x:c r="I54" s="7"/>
      <x:c r="J54" s="7"/>
      <x:c r="K54" s="7"/>
      <x:c r="L54" s="7"/>
      <x:c r="M54" s="7"/>
      <x:c r="N54" s="7"/>
      <x:c r="O54" s="7"/>
      <x:c r="P54" s="7"/>
      <x:c r="Q54" s="7"/>
    </x:row>
    <x:row r="55" spans="1:17" ht="18.75" thickBot="1">
      <x:c r="A55" s="1225" t="s">
        <x:v>77</x:v>
      </x:c>
      <x:c r="G55" s="7"/>
      <x:c r="H55" s="7"/>
      <x:c r="I55" s="7"/>
      <x:c r="J55" s="7"/>
      <x:c r="K55" s="7"/>
      <x:c r="L55" s="7"/>
      <x:c r="M55" s="7"/>
      <x:c r="N55" s="7"/>
      <x:c r="O55" s="7"/>
      <x:c r="P55" s="7"/>
      <x:c r="Q55" s="7"/>
    </x:row>
    <x:row r="56" spans="1:17" ht="42" customHeight="1">
      <x:c r="A56" s="1879" t="s">
        <x:v>50</x:v>
      </x:c>
      <x:c r="B56" s="1880"/>
      <x:c r="C56" s="1880"/>
      <x:c r="D56" s="1880"/>
      <x:c r="E56" s="1880"/>
      <x:c r="F56" s="1881"/>
      <x:c r="G56" s="1012" t="s">
        <x:v>51</x:v>
      </x:c>
      <x:c r="H56" s="1012" t="s">
        <x:v>78</x:v>
      </x:c>
      <x:c r="I56" s="1012" t="s">
        <x:v>79</x:v>
      </x:c>
      <x:c r="J56" s="1885" t="s">
        <x:v>18</x:v>
      </x:c>
      <x:c r="K56" s="1904"/>
      <x:c r="L56" s="1904"/>
      <x:c r="M56" s="1904"/>
      <x:c r="N56" s="1904"/>
      <x:c r="O56" s="1904"/>
      <x:c r="P56" s="1904"/>
      <x:c r="Q56" s="1905"/>
    </x:row>
    <x:row r="57" spans="1:17">
      <x:c r="A57" s="1709"/>
      <x:c r="B57" s="1113" t="s">
        <x:v>65</x:v>
      </x:c>
      <x:c r="C57" s="854"/>
      <x:c r="D57" s="853"/>
      <x:c r="E57" s="9"/>
      <x:c r="F57" s="1083"/>
      <x:c r="G57" s="1014"/>
      <x:c r="H57" s="1014"/>
      <x:c r="I57" s="1014"/>
      <x:c r="J57" s="1014"/>
      <x:c r="K57" s="1014"/>
      <x:c r="L57" s="1014"/>
      <x:c r="M57" s="1014"/>
      <x:c r="N57" s="1014"/>
      <x:c r="O57" s="1014"/>
      <x:c r="P57" s="1014"/>
      <x:c r="Q57" s="1021"/>
    </x:row>
    <x:row r="58" spans="1:17" ht="13.5" thickBot="1">
      <x:c r="A58" s="1714">
        <x:v>81</x:v>
      </x:c>
      <x:c r="B58" s="1122"/>
      <x:c r="C58" s="1141" t="s">
        <x:v>339</x:v>
      </x:c>
      <x:c r="D58" s="1123"/>
      <x:c r="E58" s="1142" t="s">
        <x:v>605</x:v>
      </x:c>
      <x:c r="F58" s="1143" t="s">
        <x:v>332</x:v>
      </x:c>
      <x:c r="G58" s="1632">
        <x:f>'11B - A&amp;G'!$E$20</x:f>
        <x:v>825352</x:v>
      </x:c>
      <x:c r="H58" s="582">
        <x:v>0</x:v>
      </x:c>
      <x:c r="I58" s="1633">
        <x:f>+G58</x:f>
        <x:v>825352</x:v>
      </x:c>
      <x:c r="J58" s="1925" t="s">
        <x:v>80</x:v>
      </x:c>
      <x:c r="K58" s="1925"/>
      <x:c r="L58" s="1925"/>
      <x:c r="M58" s="1925"/>
      <x:c r="N58" s="1925"/>
      <x:c r="O58" s="1925"/>
      <x:c r="P58" s="1925"/>
      <x:c r="Q58" s="1926"/>
    </x:row>
    <x:row r="59" spans="1:17">
      <x:c r="A59" s="1715"/>
      <x:c r="B59" s="104"/>
      <x:c r="C59" s="104"/>
      <x:c r="D59" s="853"/>
      <x:c r="E59" s="1117"/>
      <x:c r="F59" s="104"/>
      <x:c r="G59" s="1020"/>
      <x:c r="H59" s="1020"/>
      <x:c r="I59" s="1020"/>
      <x:c r="J59" s="1031"/>
      <x:c r="K59" s="864"/>
      <x:c r="L59" s="864"/>
      <x:c r="M59" s="864"/>
      <x:c r="N59" s="864"/>
      <x:c r="O59" s="864"/>
      <x:c r="P59" s="864"/>
      <x:c r="Q59" s="864"/>
    </x:row>
    <x:row r="60" spans="1:17">
      <x:c r="G60" s="7"/>
      <x:c r="H60" s="7"/>
      <x:c r="I60" s="7"/>
      <x:c r="J60" s="7"/>
      <x:c r="K60" s="7"/>
      <x:c r="L60" s="7"/>
      <x:c r="M60" s="7"/>
      <x:c r="N60" s="7"/>
      <x:c r="O60" s="7"/>
      <x:c r="P60" s="7"/>
      <x:c r="Q60" s="7"/>
    </x:row>
    <x:row r="61" spans="1:17" ht="18.75" thickBot="1">
      <x:c r="A61" s="1225" t="s">
        <x:v>1391</x:v>
      </x:c>
      <x:c r="G61" s="7"/>
      <x:c r="H61" s="7"/>
      <x:c r="I61" s="7"/>
      <x:c r="J61" s="7"/>
      <x:c r="K61" s="7"/>
      <x:c r="L61" s="7"/>
      <x:c r="M61" s="7"/>
      <x:c r="N61" s="7"/>
      <x:c r="O61" s="7"/>
      <x:c r="P61" s="7"/>
      <x:c r="Q61" s="7"/>
    </x:row>
    <x:row r="62" spans="1:17" ht="15.75">
      <x:c r="A62" s="1879" t="s">
        <x:v>50</x:v>
      </x:c>
      <x:c r="B62" s="1880"/>
      <x:c r="C62" s="1880"/>
      <x:c r="D62" s="1880"/>
      <x:c r="E62" s="1880"/>
      <x:c r="F62" s="1881"/>
      <x:c r="G62" s="1012" t="s">
        <x:v>81</x:v>
      </x:c>
      <x:c r="H62" s="1012" t="s">
        <x:v>82</x:v>
      </x:c>
      <x:c r="I62" s="1012" t="s">
        <x:v>83</x:v>
      </x:c>
      <x:c r="J62" s="1012" t="s">
        <x:v>84</x:v>
      </x:c>
      <x:c r="K62" s="1012" t="s">
        <x:v>85</x:v>
      </x:c>
      <x:c r="L62" s="1885" t="s">
        <x:v>18</x:v>
      </x:c>
      <x:c r="M62" s="1904"/>
      <x:c r="N62" s="1904"/>
      <x:c r="O62" s="1904"/>
      <x:c r="P62" s="1904"/>
      <x:c r="Q62" s="1905"/>
    </x:row>
    <x:row r="63" spans="1:17">
      <x:c r="A63" s="1716" t="s">
        <x:v>86</x:v>
      </x:c>
      <x:c r="B63" s="1144" t="s">
        <x:v>87</x:v>
      </x:c>
      <x:c r="C63" s="1082"/>
      <x:c r="D63" s="1082"/>
      <x:c r="E63" s="9"/>
      <x:c r="F63" s="1145"/>
      <x:c r="G63" s="1014"/>
      <x:c r="H63" s="1014"/>
      <x:c r="I63" s="1014"/>
      <x:c r="J63" s="1014"/>
      <x:c r="K63" s="1014"/>
      <x:c r="L63" s="1014"/>
      <x:c r="M63" s="1014"/>
      <x:c r="N63" s="1014"/>
      <x:c r="O63" s="1014"/>
      <x:c r="P63" s="1014"/>
      <x:c r="Q63" s="1021"/>
    </x:row>
    <x:row r="64" spans="1:17">
      <x:c r="A64" s="1716"/>
      <x:c r="B64" s="1144"/>
      <x:c r="C64" s="1082"/>
      <x:c r="D64" s="1082"/>
      <x:c r="E64" s="9"/>
      <x:c r="F64" s="1145"/>
      <x:c r="G64" s="1032" t="s">
        <x:v>1411</x:v>
      </x:c>
      <x:c r="H64" s="1033" t="s">
        <x:v>1412</x:v>
      </x:c>
      <x:c r="I64" s="1020"/>
      <x:c r="J64" s="1020"/>
      <x:c r="K64" s="1020"/>
      <x:c r="L64" s="1870" t="s">
        <x:v>88</x:v>
      </x:c>
      <x:c r="M64" s="1921"/>
      <x:c r="N64" s="1921"/>
      <x:c r="O64" s="1921"/>
      <x:c r="P64" s="1921"/>
      <x:c r="Q64" s="1922"/>
    </x:row>
    <x:row r="65" spans="1:20" ht="16.5" customHeight="1" thickBot="1">
      <x:c r="A65" s="1714">
        <x:v>129</x:v>
      </x:c>
      <x:c r="B65" s="1141"/>
      <x:c r="C65" s="1141" t="s">
        <x:v>177</x:v>
      </x:c>
      <x:c r="D65" s="1146"/>
      <x:c r="E65" s="1142" t="s">
        <x:v>800</x:v>
      </x:c>
      <x:c r="F65" s="1147">
        <x:f>+G65</x:f>
        <x:v>0.09</x:v>
      </x:c>
      <x:c r="G65" s="1265">
        <x:v>0.09</x:v>
      </x:c>
      <x:c r="H65" s="1034"/>
      <x:c r="I65" s="1027"/>
      <x:c r="J65" s="1027"/>
      <x:c r="K65" s="1027"/>
      <x:c r="L65" s="1923" t="s">
        <x:v>1413</x:v>
      </x:c>
      <x:c r="M65" s="1923"/>
      <x:c r="N65" s="1923"/>
      <x:c r="O65" s="1923"/>
      <x:c r="P65" s="1923"/>
      <x:c r="Q65" s="1924"/>
      <x:c r="S65" s="580"/>
      <x:c r="T65" s="1028"/>
    </x:row>
    <x:row r="66" spans="1:20">
      <x:c r="G66" s="7"/>
      <x:c r="H66" s="7"/>
      <x:c r="I66" s="7"/>
      <x:c r="J66" s="7"/>
      <x:c r="K66" s="7"/>
      <x:c r="L66" s="7"/>
      <x:c r="M66" s="7"/>
      <x:c r="N66" s="7"/>
      <x:c r="O66" s="7"/>
      <x:c r="P66" s="7"/>
      <x:c r="Q66" s="7"/>
    </x:row>
    <x:row r="67" spans="1:20">
      <x:c r="G67" s="7"/>
      <x:c r="H67" s="7"/>
      <x:c r="I67" s="7"/>
      <x:c r="J67" s="7"/>
      <x:c r="K67" s="7"/>
      <x:c r="L67" s="7"/>
      <x:c r="M67" s="7"/>
      <x:c r="N67" s="7"/>
      <x:c r="O67" s="7"/>
      <x:c r="P67" s="7"/>
      <x:c r="Q67" s="7"/>
    </x:row>
    <x:row r="68" spans="1:20" ht="18.75" thickBot="1">
      <x:c r="A68" s="1225" t="s">
        <x:v>89</x:v>
      </x:c>
      <x:c r="G68" s="7"/>
      <x:c r="H68" s="7"/>
      <x:c r="I68" s="7"/>
      <x:c r="J68" s="7"/>
      <x:c r="K68" s="7"/>
      <x:c r="L68" s="7"/>
      <x:c r="M68" s="7"/>
      <x:c r="N68" s="7"/>
      <x:c r="O68" s="7"/>
      <x:c r="P68" s="7"/>
      <x:c r="Q68" s="7"/>
    </x:row>
    <x:row r="69" spans="1:20" ht="26.25">
      <x:c r="A69" s="1879" t="s">
        <x:v>50</x:v>
      </x:c>
      <x:c r="B69" s="1880"/>
      <x:c r="C69" s="1880"/>
      <x:c r="D69" s="1880"/>
      <x:c r="E69" s="1880"/>
      <x:c r="F69" s="1881"/>
      <x:c r="G69" s="1012" t="s">
        <x:v>51</x:v>
      </x:c>
      <x:c r="H69" s="1012" t="s">
        <x:v>90</x:v>
      </x:c>
      <x:c r="I69" s="1012" t="s">
        <x:v>91</x:v>
      </x:c>
      <x:c r="J69" s="1885" t="s">
        <x:v>18</x:v>
      </x:c>
      <x:c r="K69" s="1904"/>
      <x:c r="L69" s="1904"/>
      <x:c r="M69" s="1904"/>
      <x:c r="N69" s="1904"/>
      <x:c r="O69" s="1904"/>
      <x:c r="P69" s="1904"/>
      <x:c r="Q69" s="1905"/>
    </x:row>
    <x:row r="70" spans="1:20">
      <x:c r="A70" s="1709"/>
      <x:c r="B70" s="1113" t="s">
        <x:v>65</x:v>
      </x:c>
      <x:c r="C70" s="854"/>
      <x:c r="D70" s="853"/>
      <x:c r="E70" s="9"/>
      <x:c r="F70" s="1083"/>
      <x:c r="G70" s="1014"/>
      <x:c r="H70" s="1014"/>
      <x:c r="I70" s="1014"/>
      <x:c r="J70" s="1014"/>
      <x:c r="K70" s="1014"/>
      <x:c r="L70" s="1014"/>
      <x:c r="M70" s="1014"/>
      <x:c r="N70" s="1014"/>
      <x:c r="O70" s="1014"/>
      <x:c r="P70" s="1014"/>
      <x:c r="Q70" s="1021"/>
    </x:row>
    <x:row r="71" spans="1:20" ht="13.5" thickBot="1">
      <x:c r="A71" s="1714">
        <x:v>78</x:v>
      </x:c>
      <x:c r="B71" s="1122"/>
      <x:c r="C71" s="1141" t="s">
        <x:v>339</x:v>
      </x:c>
      <x:c r="D71" s="1148"/>
      <x:c r="E71" s="1142" t="s">
        <x:v>603</x:v>
      </x:c>
      <x:c r="F71" s="1143" t="s">
        <x:v>332</x:v>
      </x:c>
      <x:c r="G71" s="1634">
        <x:f>G58</x:f>
        <x:v>825352</x:v>
      </x:c>
      <x:c r="H71" s="584">
        <x:v>0</x:v>
      </x:c>
      <x:c r="I71" s="1635">
        <x:f>G71-H71</x:f>
        <x:v>825352</x:v>
      </x:c>
      <x:c r="J71" s="1920" t="s">
        <x:v>80</x:v>
      </x:c>
      <x:c r="K71" s="1889"/>
      <x:c r="L71" s="1889"/>
      <x:c r="M71" s="1889"/>
      <x:c r="N71" s="1889"/>
      <x:c r="O71" s="1889"/>
      <x:c r="P71" s="1889"/>
      <x:c r="Q71" s="1890"/>
    </x:row>
    <x:row r="72" spans="1:20">
      <x:c r="G72" s="7"/>
      <x:c r="H72" s="7"/>
      <x:c r="I72" s="7"/>
      <x:c r="J72" s="7"/>
      <x:c r="K72" s="7"/>
      <x:c r="L72" s="7"/>
      <x:c r="M72" s="7"/>
      <x:c r="N72" s="7"/>
      <x:c r="O72" s="7"/>
      <x:c r="P72" s="7"/>
      <x:c r="Q72" s="7"/>
    </x:row>
    <x:row r="73" spans="1:20">
      <x:c r="G73" s="7"/>
      <x:c r="H73" s="7"/>
      <x:c r="I73" s="7"/>
      <x:c r="J73" s="7"/>
      <x:c r="K73" s="7"/>
      <x:c r="L73" s="7"/>
      <x:c r="M73" s="7"/>
      <x:c r="N73" s="7"/>
      <x:c r="O73" s="7"/>
      <x:c r="P73" s="7"/>
      <x:c r="Q73" s="7"/>
    </x:row>
    <x:row r="74" spans="1:20" ht="18.75" thickBot="1">
      <x:c r="A74" s="1225" t="s">
        <x:v>92</x:v>
      </x:c>
      <x:c r="G74" s="7"/>
      <x:c r="H74" s="7"/>
      <x:c r="I74" s="7"/>
      <x:c r="J74" s="7"/>
      <x:c r="K74" s="7"/>
      <x:c r="L74" s="7"/>
      <x:c r="M74" s="7"/>
      <x:c r="N74" s="7"/>
      <x:c r="O74" s="7"/>
      <x:c r="P74" s="7"/>
      <x:c r="Q74" s="7"/>
    </x:row>
    <x:row r="75" spans="1:20" ht="39">
      <x:c r="A75" s="1879" t="s">
        <x:v>50</x:v>
      </x:c>
      <x:c r="B75" s="1880"/>
      <x:c r="C75" s="1880"/>
      <x:c r="D75" s="1880"/>
      <x:c r="E75" s="1880"/>
      <x:c r="F75" s="1880"/>
      <x:c r="G75" s="1011" t="s">
        <x:v>405</x:v>
      </x:c>
      <x:c r="H75" s="1885" t="s">
        <x:v>93</x:v>
      </x:c>
      <x:c r="I75" s="1886"/>
      <x:c r="J75" s="1886"/>
      <x:c r="K75" s="1886"/>
      <x:c r="L75" s="1886"/>
      <x:c r="M75" s="1886"/>
      <x:c r="N75" s="1886"/>
      <x:c r="O75" s="1886"/>
      <x:c r="P75" s="1886"/>
      <x:c r="Q75" s="1887"/>
      <x:c r="R75" s="11"/>
    </x:row>
    <x:row r="76" spans="1:20">
      <x:c r="A76" s="1717"/>
      <x:c r="B76" s="1035" t="s">
        <x:v>94</x:v>
      </x:c>
      <x:c r="C76" s="1109"/>
      <x:c r="D76" s="1149"/>
      <x:c r="E76" s="1150"/>
      <x:c r="F76" s="1151"/>
      <x:c r="G76" s="1013"/>
      <x:c r="H76" s="1014"/>
      <x:c r="I76" s="1014"/>
      <x:c r="J76" s="1014"/>
      <x:c r="K76" s="1014"/>
      <x:c r="L76" s="1014"/>
      <x:c r="M76" s="1014"/>
      <x:c r="N76" s="1014"/>
      <x:c r="O76" s="1014"/>
      <x:c r="P76" s="1014"/>
      <x:c r="Q76" s="1021"/>
    </x:row>
    <x:row r="77" spans="1:20">
      <x:c r="A77" s="1709">
        <x:v>149</x:v>
      </x:c>
      <x:c r="B77" s="104"/>
      <x:c r="C77" s="104" t="s">
        <x:v>405</x:v>
      </x:c>
      <x:c r="D77" s="1149"/>
      <x:c r="E77" s="1110" t="s">
        <x:v>801</x:v>
      </x:c>
      <x:c r="F77" s="1152" t="s">
        <x:v>297</x:v>
      </x:c>
      <x:c r="G77" s="1636">
        <x:v>0</x:v>
      </x:c>
      <x:c r="H77" s="1870" t="s">
        <x:v>95</x:v>
      </x:c>
      <x:c r="I77" s="1872"/>
      <x:c r="J77" s="1872"/>
      <x:c r="K77" s="1872"/>
      <x:c r="L77" s="1872"/>
      <x:c r="M77" s="1872"/>
      <x:c r="N77" s="1872"/>
      <x:c r="O77" s="1872"/>
      <x:c r="P77" s="1872"/>
      <x:c r="Q77" s="1873"/>
    </x:row>
    <x:row r="78" spans="1:20">
      <x:c r="A78" s="1709"/>
      <x:c r="B78" s="104"/>
      <x:c r="C78" s="1153"/>
      <x:c r="D78" s="1149"/>
      <x:c r="E78" s="1112"/>
      <x:c r="F78" s="1135"/>
      <x:c r="G78" s="1013"/>
      <x:c r="H78" s="1014"/>
      <x:c r="I78" s="1014"/>
      <x:c r="J78" s="1014"/>
      <x:c r="K78" s="1014"/>
      <x:c r="L78" s="1014"/>
      <x:c r="M78" s="1014"/>
      <x:c r="N78" s="1014"/>
      <x:c r="O78" s="1020"/>
      <x:c r="P78" s="1014"/>
      <x:c r="Q78" s="1021"/>
    </x:row>
    <x:row r="79" spans="1:20">
      <x:c r="A79" s="1709"/>
      <x:c r="B79" s="104"/>
      <x:c r="C79" s="1153" t="s">
        <x:v>96</x:v>
      </x:c>
      <x:c r="D79" s="1149"/>
      <x:c r="E79" s="1112"/>
      <x:c r="F79" s="1135"/>
      <x:c r="G79" s="1032" t="s">
        <x:v>97</x:v>
      </x:c>
      <x:c r="H79" s="1870" t="s">
        <x:v>80</x:v>
      </x:c>
      <x:c r="I79" s="1872"/>
      <x:c r="J79" s="1872"/>
      <x:c r="K79" s="1872"/>
      <x:c r="L79" s="1872"/>
      <x:c r="M79" s="1872"/>
      <x:c r="N79" s="1872"/>
      <x:c r="O79" s="1872"/>
      <x:c r="P79" s="1872"/>
      <x:c r="Q79" s="1873"/>
    </x:row>
    <x:row r="80" spans="1:20">
      <x:c r="A80" s="1709"/>
      <x:c r="B80" s="104">
        <x:v>1</x:v>
      </x:c>
      <x:c r="C80" s="1153" t="s">
        <x:v>98</x:v>
      </x:c>
      <x:c r="D80" s="1149"/>
      <x:c r="E80" s="1112"/>
      <x:c r="F80" s="1135"/>
      <x:c r="G80" s="1637"/>
      <x:c r="H80" s="1870"/>
      <x:c r="I80" s="1872"/>
      <x:c r="J80" s="1872"/>
      <x:c r="K80" s="1872"/>
      <x:c r="L80" s="1872"/>
      <x:c r="M80" s="1872"/>
      <x:c r="N80" s="1872"/>
      <x:c r="O80" s="1872"/>
      <x:c r="P80" s="1872"/>
      <x:c r="Q80" s="1873"/>
    </x:row>
    <x:row r="81" spans="1:32">
      <x:c r="A81" s="1709"/>
      <x:c r="B81" s="104"/>
      <x:c r="C81" s="1153" t="s">
        <x:v>99</x:v>
      </x:c>
      <x:c r="D81" s="1149"/>
      <x:c r="E81" s="1112"/>
      <x:c r="F81" s="1135"/>
      <x:c r="G81" s="1637"/>
      <x:c r="H81" s="1669"/>
      <x:c r="I81" s="1670"/>
      <x:c r="J81" s="1670"/>
      <x:c r="K81" s="1670"/>
      <x:c r="L81" s="1670"/>
      <x:c r="M81" s="1670"/>
      <x:c r="N81" s="1670"/>
      <x:c r="O81" s="1670"/>
      <x:c r="P81" s="1670"/>
      <x:c r="Q81" s="1671"/>
    </x:row>
    <x:row r="82" spans="1:32">
      <x:c r="A82" s="1709"/>
      <x:c r="B82" s="104">
        <x:v>2</x:v>
      </x:c>
      <x:c r="C82" s="1153" t="s">
        <x:v>100</x:v>
      </x:c>
      <x:c r="D82" s="1149"/>
      <x:c r="E82" s="1112"/>
      <x:c r="F82" s="1135"/>
      <x:c r="G82" s="1032" t="s">
        <x:v>101</x:v>
      </x:c>
      <x:c r="H82" s="1870"/>
      <x:c r="I82" s="1872"/>
      <x:c r="J82" s="1872"/>
      <x:c r="K82" s="1872"/>
      <x:c r="L82" s="1872"/>
      <x:c r="M82" s="1872"/>
      <x:c r="N82" s="1872"/>
      <x:c r="O82" s="1872"/>
      <x:c r="P82" s="1872"/>
      <x:c r="Q82" s="1873"/>
    </x:row>
    <x:row r="83" spans="1:32">
      <x:c r="A83" s="1709"/>
      <x:c r="B83" s="104"/>
      <x:c r="C83" s="1153" t="s">
        <x:v>102</x:v>
      </x:c>
      <x:c r="D83" s="1022" t="s">
        <x:v>103</x:v>
      </x:c>
      <x:c r="E83" s="1112"/>
      <x:c r="F83" s="1135"/>
      <x:c r="G83" s="1032" t="s">
        <x:v>97</x:v>
      </x:c>
      <x:c r="H83" s="1870"/>
      <x:c r="I83" s="1872"/>
      <x:c r="J83" s="1872"/>
      <x:c r="K83" s="1872"/>
      <x:c r="L83" s="1872"/>
      <x:c r="M83" s="1872"/>
      <x:c r="N83" s="1872"/>
      <x:c r="O83" s="1872"/>
      <x:c r="P83" s="1872"/>
      <x:c r="Q83" s="1873"/>
    </x:row>
    <x:row r="84" spans="1:32">
      <x:c r="A84" s="1718"/>
      <x:c r="B84" s="1729" t="s">
        <x:v>9</x:v>
      </x:c>
      <x:c r="C84" s="1153" t="s">
        <x:v>104</x:v>
      </x:c>
      <x:c r="D84" s="1155">
        <x:v>1000000</x:v>
      </x:c>
      <x:c r="E84" s="1156"/>
      <x:c r="F84" s="1156"/>
      <x:c r="G84" s="1637"/>
      <x:c r="H84" s="1870"/>
      <x:c r="I84" s="1872"/>
      <x:c r="J84" s="1872"/>
      <x:c r="K84" s="1872"/>
      <x:c r="L84" s="1872"/>
      <x:c r="M84" s="1872"/>
      <x:c r="N84" s="1872"/>
      <x:c r="O84" s="1872"/>
      <x:c r="P84" s="1872"/>
      <x:c r="Q84" s="1873"/>
    </x:row>
    <x:row r="85" spans="1:32">
      <x:c r="A85" s="1718"/>
      <x:c r="B85" s="1729" t="s">
        <x:v>10</x:v>
      </x:c>
      <x:c r="C85" s="1153" t="s">
        <x:v>105</x:v>
      </x:c>
      <x:c r="D85" s="1155">
        <x:v>500000</x:v>
      </x:c>
      <x:c r="E85" s="1156"/>
      <x:c r="F85" s="1156"/>
      <x:c r="G85" s="1637"/>
      <x:c r="H85" s="1870"/>
      <x:c r="I85" s="1872"/>
      <x:c r="J85" s="1872"/>
      <x:c r="K85" s="1872"/>
      <x:c r="L85" s="1872"/>
      <x:c r="M85" s="1872"/>
      <x:c r="N85" s="1872"/>
      <x:c r="O85" s="1872"/>
      <x:c r="P85" s="1872"/>
      <x:c r="Q85" s="1873"/>
    </x:row>
    <x:row r="86" spans="1:32">
      <x:c r="A86" s="1718"/>
      <x:c r="B86" s="1729" t="s">
        <x:v>11</x:v>
      </x:c>
      <x:c r="C86" s="1153" t="s">
        <x:v>106</x:v>
      </x:c>
      <x:c r="D86" s="1155">
        <x:v>400000</x:v>
      </x:c>
      <x:c r="E86" s="1156"/>
      <x:c r="F86" s="1156"/>
      <x:c r="G86" s="1637"/>
      <x:c r="H86" s="1870"/>
      <x:c r="I86" s="1872"/>
      <x:c r="J86" s="1872"/>
      <x:c r="K86" s="1872"/>
      <x:c r="L86" s="1872"/>
      <x:c r="M86" s="1872"/>
      <x:c r="N86" s="1872"/>
      <x:c r="O86" s="1872"/>
      <x:c r="P86" s="1872"/>
      <x:c r="Q86" s="1873"/>
    </x:row>
    <x:row r="87" spans="1:32">
      <x:c r="A87" s="1718"/>
      <x:c r="B87" s="1729" t="s">
        <x:v>14</x:v>
      </x:c>
      <x:c r="C87" s="1153" t="s">
        <x:v>107</x:v>
      </x:c>
      <x:c r="D87" s="1155">
        <x:v>444444.44444444444</x:v>
      </x:c>
      <x:c r="E87" s="1156"/>
      <x:c r="F87" s="1156"/>
      <x:c r="G87" s="1637"/>
      <x:c r="H87" s="1870"/>
      <x:c r="I87" s="1872"/>
      <x:c r="J87" s="1872"/>
      <x:c r="K87" s="1872"/>
      <x:c r="L87" s="1872"/>
      <x:c r="M87" s="1872"/>
      <x:c r="N87" s="1872"/>
      <x:c r="O87" s="1872"/>
      <x:c r="P87" s="1872"/>
      <x:c r="Q87" s="1873"/>
    </x:row>
    <x:row r="88" spans="1:32">
      <x:c r="A88" s="1718"/>
      <x:c r="B88" s="1729"/>
      <x:c r="C88" s="1153"/>
      <x:c r="D88" s="1155"/>
      <x:c r="E88" s="1156"/>
      <x:c r="F88" s="1156"/>
      <x:c r="G88" s="1036"/>
      <x:c r="H88" s="1669"/>
      <x:c r="I88" s="1670"/>
      <x:c r="J88" s="1670"/>
      <x:c r="K88" s="1037" t="s">
        <x:v>108</x:v>
      </x:c>
      <x:c r="L88" s="1670"/>
      <x:c r="M88" s="1670"/>
      <x:c r="N88" s="1670"/>
      <x:c r="O88" s="1670"/>
      <x:c r="P88" s="1670"/>
      <x:c r="Q88" s="1671"/>
    </x:row>
    <x:row r="89" spans="1:32" ht="13.5" thickBot="1">
      <x:c r="A89" s="1719"/>
      <x:c r="B89" s="1730"/>
      <x:c r="C89" s="1684"/>
      <x:c r="D89" s="1685"/>
      <x:c r="E89" s="1131"/>
      <x:c r="F89" s="1686" t="s">
        <x:v>44</x:v>
      </x:c>
      <x:c r="G89" s="1687">
        <x:f>G77+G81+G88</x:f>
        <x:v>0</x:v>
      </x:c>
      <x:c r="H89" s="1675"/>
      <x:c r="I89" s="1673"/>
      <x:c r="J89" s="1673"/>
      <x:c r="K89" s="1673"/>
      <x:c r="L89" s="1673"/>
      <x:c r="M89" s="1673"/>
      <x:c r="N89" s="1673"/>
      <x:c r="O89" s="1673"/>
      <x:c r="P89" s="1673"/>
      <x:c r="Q89" s="1674"/>
    </x:row>
    <x:row r="90" spans="1:32">
      <x:c r="A90" s="1713"/>
      <x:c r="B90" s="1713"/>
      <x:c r="C90" s="1157"/>
      <x:c r="D90" s="1157"/>
      <x:c r="E90" s="1157"/>
      <x:c r="F90" s="1157"/>
      <x:c r="G90" s="1014"/>
      <x:c r="H90" s="1014"/>
      <x:c r="I90" s="1014"/>
      <x:c r="J90" s="1014"/>
      <x:c r="K90" s="1039"/>
      <x:c r="L90" s="1014"/>
      <x:c r="M90" s="1014"/>
      <x:c r="N90" s="1014"/>
      <x:c r="O90" s="1014"/>
      <x:c r="P90" s="1014"/>
      <x:c r="Q90" s="1014"/>
    </x:row>
    <x:row r="91" spans="1:32">
      <x:c r="A91" s="1713"/>
      <x:c r="B91" s="1713"/>
      <x:c r="C91" s="1157"/>
      <x:c r="D91" s="1157"/>
      <x:c r="E91" s="1157"/>
      <x:c r="F91" s="1157"/>
      <x:c r="G91" s="1014"/>
      <x:c r="H91" s="1014"/>
      <x:c r="I91" s="1014"/>
      <x:c r="J91" s="1014"/>
      <x:c r="K91" s="1039"/>
      <x:c r="L91" s="1014"/>
      <x:c r="M91" s="1014"/>
      <x:c r="N91" s="1014"/>
      <x:c r="O91" s="1014"/>
      <x:c r="P91" s="1014"/>
      <x:c r="Q91" s="1014"/>
    </x:row>
    <x:row r="92" spans="1:32" s="637" customFormat="1" ht="18.75" thickBot="1">
      <x:c r="A92" s="1226" t="s">
        <x:v>111</x:v>
      </x:c>
      <x:c r="B92" s="658"/>
      <x:c r="G92" s="91"/>
      <x:c r="H92" s="91"/>
      <x:c r="I92" s="91"/>
      <x:c r="J92" s="91"/>
      <x:c r="K92" s="91"/>
      <x:c r="L92" s="91"/>
      <x:c r="M92" s="91"/>
      <x:c r="N92" s="91"/>
      <x:c r="O92" s="91"/>
      <x:c r="P92" s="91"/>
      <x:c r="Q92" s="91"/>
    </x:row>
    <x:row r="93" spans="1:32" s="637" customFormat="1" ht="18" customHeight="1">
      <x:c r="A93" s="1907" t="s">
        <x:v>50</x:v>
      </x:c>
      <x:c r="B93" s="1896"/>
      <x:c r="C93" s="1896"/>
      <x:c r="D93" s="1896"/>
      <x:c r="E93" s="1896"/>
      <x:c r="F93" s="1897"/>
      <x:c r="G93" s="1246"/>
      <x:c r="H93" s="1040"/>
      <x:c r="I93" s="1041"/>
      <x:c r="J93" s="1041"/>
      <x:c r="K93" s="1041"/>
      <x:c r="L93" s="1041"/>
      <x:c r="M93" s="1041"/>
      <x:c r="N93" s="1041"/>
      <x:c r="O93" s="1041"/>
      <x:c r="P93" s="1041"/>
      <x:c r="Q93" s="1041"/>
      <x:c r="R93" s="1158"/>
      <x:c r="S93" s="1158"/>
      <x:c r="T93" s="1158"/>
      <x:c r="U93" s="1159"/>
      <x:c r="V93" s="1042" t="s">
        <x:v>112</x:v>
      </x:c>
      <x:c r="W93" s="1158"/>
      <x:c r="X93" s="1158"/>
      <x:c r="Y93" s="1158"/>
      <x:c r="Z93" s="1158"/>
      <x:c r="AA93" s="1158"/>
      <x:c r="AB93" s="1158"/>
      <x:c r="AC93" s="1158"/>
      <x:c r="AD93" s="1158"/>
      <x:c r="AE93" s="1158"/>
      <x:c r="AF93" s="1159"/>
    </x:row>
    <x:row r="94" spans="1:32" s="637" customFormat="1">
      <x:c r="A94" s="1720">
        <x:v>45</x:v>
      </x:c>
      <x:c r="B94" s="1198" t="s">
        <x:v>111</x:v>
      </x:c>
      <x:c r="C94" s="1248"/>
      <x:c r="D94" s="1198"/>
      <x:c r="E94" s="1112"/>
      <x:c r="F94" s="1249"/>
      <x:c r="G94" s="854"/>
      <x:c r="H94" s="1043"/>
      <x:c r="I94" s="854"/>
      <x:c r="J94" s="854"/>
      <x:c r="K94" s="854"/>
      <x:c r="L94" s="854"/>
      <x:c r="M94" s="854"/>
      <x:c r="N94" s="854"/>
      <x:c r="O94" s="854"/>
      <x:c r="P94" s="854"/>
      <x:c r="Q94" s="854"/>
      <x:c r="R94" s="1156"/>
      <x:c r="S94" s="1156"/>
      <x:c r="T94" s="1156"/>
      <x:c r="U94" s="1161"/>
      <x:c r="V94" s="1154"/>
      <x:c r="W94" s="1156"/>
      <x:c r="X94" s="1156"/>
      <x:c r="Y94" s="1156"/>
      <x:c r="Z94" s="1156"/>
      <x:c r="AA94" s="1156"/>
      <x:c r="AB94" s="1156"/>
      <x:c r="AC94" s="1156"/>
      <x:c r="AD94" s="1156"/>
      <x:c r="AE94" s="1156"/>
      <x:c r="AF94" s="1161"/>
    </x:row>
    <x:row r="95" spans="1:32" s="637" customFormat="1" ht="25.5">
      <x:c r="A95" s="1710"/>
      <x:c r="B95" s="1028"/>
      <x:c r="C95" s="1156"/>
      <x:c r="D95" s="1198"/>
      <x:c r="E95" s="1156"/>
      <x:c r="F95" s="1250"/>
      <x:c r="G95" s="1247" t="s">
        <x:v>490</x:v>
      </x:c>
      <x:c r="H95" s="1044" t="s">
        <x:v>491</x:v>
      </x:c>
      <x:c r="I95" s="1044" t="s">
        <x:v>492</x:v>
      </x:c>
      <x:c r="J95" s="1044" t="s">
        <x:v>493</x:v>
      </x:c>
      <x:c r="K95" s="1044" t="s">
        <x:v>161</x:v>
      </x:c>
      <x:c r="L95" s="1044" t="s">
        <x:v>162</x:v>
      </x:c>
      <x:c r="M95" s="1044" t="s">
        <x:v>163</x:v>
      </x:c>
      <x:c r="N95" s="1044" t="s">
        <x:v>494</x:v>
      </x:c>
      <x:c r="O95" s="1044" t="s">
        <x:v>495</x:v>
      </x:c>
      <x:c r="P95" s="1044" t="s">
        <x:v>496</x:v>
      </x:c>
      <x:c r="Q95" s="1044" t="s">
        <x:v>497</x:v>
      </x:c>
      <x:c r="R95" s="1044" t="s">
        <x:v>498</x:v>
      </x:c>
      <x:c r="S95" s="1045" t="s">
        <x:v>998</x:v>
      </x:c>
      <x:c r="T95" s="1045" t="s">
        <x:v>216</x:v>
      </x:c>
      <x:c r="U95" s="1046" t="s">
        <x:v>990</x:v>
      </x:c>
      <x:c r="V95" s="1154"/>
      <x:c r="W95" s="1156"/>
      <x:c r="X95" s="1156"/>
      <x:c r="Y95" s="1156"/>
      <x:c r="Z95" s="1156"/>
      <x:c r="AA95" s="1156"/>
      <x:c r="AB95" s="1156"/>
      <x:c r="AC95" s="1156"/>
      <x:c r="AD95" s="1156"/>
      <x:c r="AE95" s="1156"/>
      <x:c r="AF95" s="1161"/>
    </x:row>
    <x:row r="96" spans="1:32" s="637" customFormat="1">
      <x:c r="A96" s="1710"/>
      <x:c r="B96" s="1028"/>
      <x:c r="C96" s="874" t="s">
        <x:v>1809</x:v>
      </x:c>
      <x:c r="D96" s="1156"/>
      <x:c r="E96" s="1156"/>
      <x:c r="F96" s="1161"/>
      <x:c r="G96" s="1245">
        <x:v>143466.9</x:v>
      </x:c>
      <x:c r="H96" s="1245">
        <x:v>176133.18</x:v>
      </x:c>
      <x:c r="I96" s="1245">
        <x:v>153022.46</x:v>
      </x:c>
      <x:c r="J96" s="1245">
        <x:v>321734.40999999997</x:v>
      </x:c>
      <x:c r="K96" s="1245">
        <x:v>297400.68999999994</x:v>
      </x:c>
      <x:c r="L96" s="1245">
        <x:v>318552.96999999991</x:v>
      </x:c>
      <x:c r="M96" s="1245">
        <x:v>444376.71999999991</x:v>
      </x:c>
      <x:c r="N96" s="1245">
        <x:v>417279.18999999989</x:v>
      </x:c>
      <x:c r="O96" s="1245">
        <x:v>1380785.0299999998</x:v>
      </x:c>
      <x:c r="P96" s="1245">
        <x:v>1405262.4299999997</x:v>
      </x:c>
      <x:c r="Q96" s="1245">
        <x:v>1310583.6699999997</x:v>
      </x:c>
      <x:c r="R96" s="1245">
        <x:v>1211868.2999999996</x:v>
      </x:c>
      <x:c r="S96" s="1245">
        <x:v>1414287.2342100854</x:v>
      </x:c>
      <x:c r="T96" s="1445">
        <x:f>+'ATT H-1A'!H24</x:f>
        <x:v>0.11976146200406269</x:v>
      </x:c>
      <x:c r="U96" s="1168"/>
      <x:c r="V96" s="1047" t="s">
        <x:v>1406</x:v>
      </x:c>
      <x:c r="W96" s="1156"/>
      <x:c r="X96" s="1156"/>
      <x:c r="Y96" s="1156"/>
      <x:c r="Z96" s="1156"/>
      <x:c r="AA96" s="1156"/>
      <x:c r="AB96" s="1156"/>
      <x:c r="AC96" s="1156"/>
      <x:c r="AD96" s="1156"/>
      <x:c r="AE96" s="1156"/>
      <x:c r="AF96" s="1161"/>
    </x:row>
    <x:row r="97" spans="1:32" s="637" customFormat="1">
      <x:c r="A97" s="1710"/>
      <x:c r="B97" s="1028"/>
      <x:c r="C97" s="874" t="s">
        <x:v>1810</x:v>
      </x:c>
      <x:c r="D97" s="1156"/>
      <x:c r="E97" s="1156"/>
      <x:c r="F97" s="1251"/>
      <x:c r="G97" s="1245">
        <x:v>-8.0000000016298145E-2</x:v>
      </x:c>
      <x:c r="H97" s="1245">
        <x:v>325703.51</x:v>
      </x:c>
      <x:c r="I97" s="1245">
        <x:v>296094.10000000003</x:v>
      </x:c>
      <x:c r="J97" s="1245">
        <x:v>266484.69000000006</x:v>
      </x:c>
      <x:c r="K97" s="1245">
        <x:v>236875.28000000006</x:v>
      </x:c>
      <x:c r="L97" s="1245">
        <x:v>207265.87000000005</x:v>
      </x:c>
      <x:c r="M97" s="1245">
        <x:v>177656.46000000005</x:v>
      </x:c>
      <x:c r="N97" s="1245">
        <x:v>148047.05000000005</x:v>
      </x:c>
      <x:c r="O97" s="1245">
        <x:v>118437.64000000004</x:v>
      </x:c>
      <x:c r="P97" s="1245">
        <x:v>88828.23000000004</x:v>
      </x:c>
      <x:c r="Q97" s="1245">
        <x:v>59218.820000000036</x:v>
      </x:c>
      <x:c r="R97" s="1245">
        <x:v>29609.410000000036</x:v>
      </x:c>
      <x:c r="S97" s="1245">
        <x:v>3.3197366644578603E-11</x:v>
      </x:c>
      <x:c r="T97" s="1445">
        <x:v>0</x:v>
      </x:c>
      <x:c r="U97" s="577" t="s">
        <x:v>1145</x:v>
      </x:c>
      <x:c r="V97" s="1047"/>
      <x:c r="W97" s="1156"/>
      <x:c r="X97" s="1156"/>
      <x:c r="Y97" s="1156"/>
      <x:c r="Z97" s="1156"/>
      <x:c r="AA97" s="1156"/>
      <x:c r="AB97" s="1156"/>
      <x:c r="AC97" s="1156"/>
      <x:c r="AD97" s="1156"/>
      <x:c r="AE97" s="1156"/>
      <x:c r="AF97" s="1161"/>
    </x:row>
    <x:row r="98" spans="1:32" s="637" customFormat="1">
      <x:c r="A98" s="1710"/>
      <x:c r="B98" s="1028"/>
      <x:c r="C98" s="874" t="s">
        <x:v>1811</x:v>
      </x:c>
      <x:c r="D98" s="1156"/>
      <x:c r="E98" s="1156"/>
      <x:c r="F98" s="1251"/>
      <x:c r="G98" s="1245">
        <x:v>0</x:v>
      </x:c>
      <x:c r="H98" s="1245">
        <x:v>0</x:v>
      </x:c>
      <x:c r="I98" s="1245">
        <x:v>0</x:v>
      </x:c>
      <x:c r="J98" s="1245">
        <x:v>0</x:v>
      </x:c>
      <x:c r="K98" s="1245">
        <x:v>0</x:v>
      </x:c>
      <x:c r="L98" s="1245">
        <x:v>0</x:v>
      </x:c>
      <x:c r="M98" s="1245">
        <x:v>0</x:v>
      </x:c>
      <x:c r="N98" s="1245">
        <x:v>0</x:v>
      </x:c>
      <x:c r="O98" s="1245">
        <x:v>0</x:v>
      </x:c>
      <x:c r="P98" s="1245">
        <x:v>0</x:v>
      </x:c>
      <x:c r="Q98" s="1245">
        <x:v>0</x:v>
      </x:c>
      <x:c r="R98" s="1245">
        <x:v>0</x:v>
      </x:c>
      <x:c r="S98" s="1245">
        <x:v>0</x:v>
      </x:c>
      <x:c r="T98" s="1445">
        <x:v>0</x:v>
      </x:c>
      <x:c r="U98" s="577" t="s">
        <x:v>1145</x:v>
      </x:c>
      <x:c r="V98" s="1047"/>
      <x:c r="W98" s="1156"/>
      <x:c r="X98" s="1156"/>
      <x:c r="Y98" s="1156"/>
      <x:c r="Z98" s="1156"/>
      <x:c r="AA98" s="1156"/>
      <x:c r="AB98" s="1156"/>
      <x:c r="AC98" s="1156"/>
      <x:c r="AD98" s="1156"/>
      <x:c r="AE98" s="1156"/>
      <x:c r="AF98" s="1161"/>
    </x:row>
    <x:row r="99" spans="1:32" s="637" customFormat="1">
      <x:c r="A99" s="1710"/>
      <x:c r="B99" s="1028"/>
      <x:c r="C99" s="874" t="s">
        <x:v>1812</x:v>
      </x:c>
      <x:c r="D99" s="1156"/>
      <x:c r="E99" s="1156"/>
      <x:c r="F99" s="1251"/>
      <x:c r="G99" s="1245">
        <x:v>0</x:v>
      </x:c>
      <x:c r="H99" s="1245">
        <x:v>0</x:v>
      </x:c>
      <x:c r="I99" s="1245">
        <x:v>0</x:v>
      </x:c>
      <x:c r="J99" s="1245">
        <x:v>0</x:v>
      </x:c>
      <x:c r="K99" s="1245">
        <x:v>0</x:v>
      </x:c>
      <x:c r="L99" s="1245">
        <x:v>0</x:v>
      </x:c>
      <x:c r="M99" s="1245">
        <x:v>0</x:v>
      </x:c>
      <x:c r="N99" s="1245">
        <x:v>0</x:v>
      </x:c>
      <x:c r="O99" s="1245">
        <x:v>0</x:v>
      </x:c>
      <x:c r="P99" s="1245">
        <x:v>0</x:v>
      </x:c>
      <x:c r="Q99" s="1245">
        <x:v>0</x:v>
      </x:c>
      <x:c r="R99" s="1245">
        <x:v>0</x:v>
      </x:c>
      <x:c r="S99" s="1245">
        <x:v>0</x:v>
      </x:c>
      <x:c r="T99" s="1445">
        <x:f>$T$96</x:f>
        <x:v>0.11976146200406269</x:v>
      </x:c>
      <x:c r="U99" s="1168"/>
      <x:c r="V99" s="1047"/>
      <x:c r="W99" s="1156"/>
      <x:c r="X99" s="1156"/>
      <x:c r="Y99" s="1156"/>
      <x:c r="Z99" s="1156"/>
      <x:c r="AA99" s="1156"/>
      <x:c r="AB99" s="1156"/>
      <x:c r="AC99" s="1156"/>
      <x:c r="AD99" s="1156"/>
      <x:c r="AE99" s="1156"/>
      <x:c r="AF99" s="1161"/>
    </x:row>
    <x:row r="100" spans="1:32" s="637" customFormat="1">
      <x:c r="A100" s="1710"/>
      <x:c r="B100" s="1028"/>
      <x:c r="C100" s="874" t="s">
        <x:v>1843</x:v>
      </x:c>
      <x:c r="D100" s="1156"/>
      <x:c r="E100" s="1156"/>
      <x:c r="F100" s="1251"/>
      <x:c r="G100" s="1245">
        <x:v>1500</x:v>
      </x:c>
      <x:c r="H100" s="1245">
        <x:v>0</x:v>
      </x:c>
      <x:c r="I100" s="1245">
        <x:v>0</x:v>
      </x:c>
      <x:c r="J100" s="1245">
        <x:v>15000</x:v>
      </x:c>
      <x:c r="K100" s="1245">
        <x:v>0</x:v>
      </x:c>
      <x:c r="L100" s="1245">
        <x:v>0</x:v>
      </x:c>
      <x:c r="M100" s="1245">
        <x:v>10500</x:v>
      </x:c>
      <x:c r="N100" s="1245">
        <x:v>0</x:v>
      </x:c>
      <x:c r="O100" s="1245">
        <x:v>0</x:v>
      </x:c>
      <x:c r="P100" s="1245">
        <x:v>6000</x:v>
      </x:c>
      <x:c r="Q100" s="1245">
        <x:v>0</x:v>
      </x:c>
      <x:c r="R100" s="1245">
        <x:v>0</x:v>
      </x:c>
      <x:c r="S100" s="1245">
        <x:v>1368.783398897149</x:v>
      </x:c>
      <x:c r="T100" s="1445">
        <x:f>$T$96</x:f>
        <x:v>0.11976146200406269</x:v>
      </x:c>
      <x:c r="U100" s="1168"/>
      <x:c r="V100" s="1047"/>
      <x:c r="W100" s="1156"/>
      <x:c r="X100" s="1156"/>
      <x:c r="Y100" s="1156"/>
      <x:c r="Z100" s="1156"/>
      <x:c r="AA100" s="1156"/>
      <x:c r="AB100" s="1156"/>
      <x:c r="AC100" s="1156"/>
      <x:c r="AD100" s="1156"/>
      <x:c r="AE100" s="1156"/>
      <x:c r="AF100" s="1161"/>
    </x:row>
    <x:row r="101" spans="1:32" s="637" customFormat="1">
      <x:c r="A101" s="1710"/>
      <x:c r="B101" s="1028"/>
      <x:c r="C101" s="874" t="s">
        <x:v>1867</x:v>
      </x:c>
      <x:c r="D101" s="1156"/>
      <x:c r="E101" s="1156"/>
      <x:c r="F101" s="1251"/>
      <x:c r="G101" s="1245">
        <x:v>0</x:v>
      </x:c>
      <x:c r="H101" s="1245">
        <x:v>0</x:v>
      </x:c>
      <x:c r="I101" s="1245">
        <x:v>0</x:v>
      </x:c>
      <x:c r="J101" s="1245">
        <x:v>0</x:v>
      </x:c>
      <x:c r="K101" s="1245">
        <x:v>0</x:v>
      </x:c>
      <x:c r="L101" s="1245">
        <x:v>0</x:v>
      </x:c>
      <x:c r="M101" s="1245">
        <x:v>0</x:v>
      </x:c>
      <x:c r="N101" s="1245">
        <x:v>0</x:v>
      </x:c>
      <x:c r="O101" s="1245">
        <x:v>0</x:v>
      </x:c>
      <x:c r="P101" s="1245">
        <x:v>0</x:v>
      </x:c>
      <x:c r="Q101" s="1245">
        <x:v>0</x:v>
      </x:c>
      <x:c r="R101" s="1245">
        <x:v>46051.34</x:v>
      </x:c>
      <x:c r="S101" s="1245">
        <x:v>0</x:v>
      </x:c>
      <x:c r="T101" s="1445">
        <x:f>$T$96</x:f>
        <x:v>0.11976146200406269</x:v>
      </x:c>
      <x:c r="U101" s="1168"/>
      <x:c r="V101" s="1047"/>
      <x:c r="W101" s="1156"/>
      <x:c r="X101" s="1156"/>
      <x:c r="Y101" s="1156"/>
      <x:c r="Z101" s="1156"/>
      <x:c r="AA101" s="1156"/>
      <x:c r="AB101" s="1156"/>
      <x:c r="AC101" s="1156"/>
      <x:c r="AD101" s="1156"/>
      <x:c r="AE101" s="1156"/>
      <x:c r="AF101" s="1161"/>
    </x:row>
    <x:row r="102" spans="1:32" s="637" customFormat="1">
      <x:c r="A102" s="1710"/>
      <x:c r="B102" s="1028"/>
      <x:c r="C102" s="874" t="s">
        <x:v>1813</x:v>
      </x:c>
      <x:c r="D102" s="1156"/>
      <x:c r="E102" s="1156"/>
      <x:c r="F102" s="1251"/>
      <x:c r="G102" s="1245">
        <x:v>836517.14999999991</x:v>
      </x:c>
      <x:c r="H102" s="1245">
        <x:v>814905.48999999987</x:v>
      </x:c>
      <x:c r="I102" s="1245">
        <x:v>780172.82999999984</x:v>
      </x:c>
      <x:c r="J102" s="1245">
        <x:v>753546.08999999985</x:v>
      </x:c>
      <x:c r="K102" s="1245">
        <x:v>718793.75999999989</x:v>
      </x:c>
      <x:c r="L102" s="1245">
        <x:v>683997.86999999988</x:v>
      </x:c>
      <x:c r="M102" s="1245">
        <x:v>707472.12999999989</x:v>
      </x:c>
      <x:c r="N102" s="1245">
        <x:v>672676.23999999987</x:v>
      </x:c>
      <x:c r="O102" s="1245">
        <x:v>635620.08999999985</x:v>
      </x:c>
      <x:c r="P102" s="1245">
        <x:v>600824.19999999984</x:v>
      </x:c>
      <x:c r="Q102" s="1245">
        <x:v>568288.56999999983</x:v>
      </x:c>
      <x:c r="R102" s="1245">
        <x:v>857020.98999999976</x:v>
      </x:c>
      <x:c r="S102" s="1245">
        <x:v>749781.995624615</x:v>
      </x:c>
      <x:c r="T102" s="1445">
        <x:f>$T$96</x:f>
        <x:v>0.11976146200406269</x:v>
      </x:c>
      <x:c r="U102" s="1168"/>
      <x:c r="V102" s="1047"/>
      <x:c r="W102" s="1156"/>
      <x:c r="X102" s="1156"/>
      <x:c r="Y102" s="1156"/>
      <x:c r="Z102" s="1156"/>
      <x:c r="AA102" s="1156"/>
      <x:c r="AB102" s="1156"/>
      <x:c r="AC102" s="1156"/>
      <x:c r="AD102" s="1156"/>
      <x:c r="AE102" s="1156"/>
      <x:c r="AF102" s="1161"/>
    </x:row>
    <x:row r="103" spans="1:32" s="637" customFormat="1">
      <x:c r="A103" s="1710"/>
      <x:c r="B103" s="1028"/>
      <x:c r="C103" s="874" t="s">
        <x:v>1719</x:v>
      </x:c>
      <x:c r="D103" s="1156"/>
      <x:c r="E103" s="1156"/>
      <x:c r="F103" s="1251"/>
      <x:c r="G103" s="1245">
        <x:v>0</x:v>
      </x:c>
      <x:c r="H103" s="1245">
        <x:v>0</x:v>
      </x:c>
      <x:c r="I103" s="1245">
        <x:v>0</x:v>
      </x:c>
      <x:c r="J103" s="1245">
        <x:v>0</x:v>
      </x:c>
      <x:c r="K103" s="1245">
        <x:v>0</x:v>
      </x:c>
      <x:c r="L103" s="1245">
        <x:v>0</x:v>
      </x:c>
      <x:c r="M103" s="1245">
        <x:v>0</x:v>
      </x:c>
      <x:c r="N103" s="1245">
        <x:v>0</x:v>
      </x:c>
      <x:c r="O103" s="1245">
        <x:v>0</x:v>
      </x:c>
      <x:c r="P103" s="1245">
        <x:v>0</x:v>
      </x:c>
      <x:c r="Q103" s="1245">
        <x:v>0</x:v>
      </x:c>
      <x:c r="R103" s="1245">
        <x:v>0</x:v>
      </x:c>
      <x:c r="S103" s="1245">
        <x:v>0</x:v>
      </x:c>
      <x:c r="T103" s="1445">
        <x:f>$T$96</x:f>
        <x:v>0.11976146200406269</x:v>
      </x:c>
      <x:c r="U103" s="1168"/>
      <x:c r="V103" s="1047"/>
      <x:c r="W103" s="1156"/>
      <x:c r="X103" s="1156"/>
      <x:c r="Y103" s="1156"/>
      <x:c r="Z103" s="1156"/>
      <x:c r="AA103" s="1156"/>
      <x:c r="AB103" s="1156"/>
      <x:c r="AC103" s="1156"/>
      <x:c r="AD103" s="1156"/>
      <x:c r="AE103" s="1156"/>
      <x:c r="AF103" s="1161"/>
    </x:row>
    <x:row r="104" spans="1:32" s="637" customFormat="1">
      <x:c r="A104" s="1710"/>
      <x:c r="B104" s="1028"/>
      <x:c r="C104" s="874" t="s">
        <x:v>1814</x:v>
      </x:c>
      <x:c r="D104" s="1156"/>
      <x:c r="E104" s="1156"/>
      <x:c r="F104" s="1251"/>
      <x:c r="G104" s="1245">
        <x:v>-0.03</x:v>
      </x:c>
      <x:c r="H104" s="1245">
        <x:v>-0.03</x:v>
      </x:c>
      <x:c r="I104" s="1245">
        <x:v>-0.03</x:v>
      </x:c>
      <x:c r="J104" s="1245">
        <x:v>937423.34</x:v>
      </x:c>
      <x:c r="K104" s="1245">
        <x:v>624948.87</x:v>
      </x:c>
      <x:c r="L104" s="1245">
        <x:v>43097491.399999999</x:v>
      </x:c>
      <x:c r="M104" s="1245">
        <x:v>42785016.93</x:v>
      </x:c>
      <x:c r="N104" s="1245">
        <x:v>34302874.25</x:v>
      </x:c>
      <x:c r="O104" s="1245">
        <x:v>24377262.68</x:v>
      </x:c>
      <x:c r="P104" s="1245">
        <x:v>15256615.18</x:v>
      </x:c>
      <x:c r="Q104" s="1245">
        <x:v>9187375.4100000001</x:v>
      </x:c>
      <x:c r="R104" s="1245">
        <x:v>3910132.8200000003</x:v>
      </x:c>
      <x:c r="S104" s="1245">
        <x:v>-6.3876558462226826E-2</x:v>
      </x:c>
      <x:c r="T104" s="1445">
        <x:f>T98</x:f>
        <x:v>0</x:v>
      </x:c>
      <x:c r="U104" s="577" t="s">
        <x:v>1145</x:v>
      </x:c>
      <x:c r="V104" s="1047"/>
      <x:c r="W104" s="1156"/>
      <x:c r="X104" s="1156"/>
      <x:c r="Y104" s="1156"/>
      <x:c r="Z104" s="1156"/>
      <x:c r="AA104" s="1156"/>
      <x:c r="AB104" s="1156"/>
      <x:c r="AC104" s="1156"/>
      <x:c r="AD104" s="1156"/>
      <x:c r="AE104" s="1156"/>
      <x:c r="AF104" s="1161"/>
    </x:row>
    <x:row r="105" spans="1:32" s="637" customFormat="1">
      <x:c r="A105" s="1710"/>
      <x:c r="B105" s="1028"/>
      <x:c r="C105" s="874" t="s">
        <x:v>1844</x:v>
      </x:c>
      <x:c r="D105" s="1156"/>
      <x:c r="E105" s="1156"/>
      <x:c r="F105" s="1251"/>
      <x:c r="G105" s="1245">
        <x:v>0</x:v>
      </x:c>
      <x:c r="H105" s="1245">
        <x:v>0</x:v>
      </x:c>
      <x:c r="I105" s="1245">
        <x:v>0</x:v>
      </x:c>
      <x:c r="J105" s="1245">
        <x:v>0</x:v>
      </x:c>
      <x:c r="K105" s="1245">
        <x:v>0</x:v>
      </x:c>
      <x:c r="L105" s="1245">
        <x:v>0</x:v>
      </x:c>
      <x:c r="M105" s="1245">
        <x:v>0</x:v>
      </x:c>
      <x:c r="N105" s="1245">
        <x:v>0</x:v>
      </x:c>
      <x:c r="O105" s="1245">
        <x:v>0</x:v>
      </x:c>
      <x:c r="P105" s="1245">
        <x:v>0</x:v>
      </x:c>
      <x:c r="Q105" s="1245">
        <x:v>0</x:v>
      </x:c>
      <x:c r="R105" s="1245">
        <x:v>0</x:v>
      </x:c>
      <x:c r="S105" s="1245">
        <x:v>0</x:v>
      </x:c>
      <x:c r="T105" s="1445">
        <x:f>$T$96</x:f>
        <x:v>0.11976146200406269</x:v>
      </x:c>
      <x:c r="U105" s="1168"/>
      <x:c r="V105" s="1047"/>
      <x:c r="W105" s="1156"/>
      <x:c r="X105" s="1156"/>
      <x:c r="Y105" s="1156"/>
      <x:c r="Z105" s="1156"/>
      <x:c r="AA105" s="1156"/>
      <x:c r="AB105" s="1156"/>
      <x:c r="AC105" s="1156"/>
      <x:c r="AD105" s="1156"/>
      <x:c r="AE105" s="1156"/>
      <x:c r="AF105" s="1161"/>
    </x:row>
    <x:row r="106" spans="1:32" s="637" customFormat="1">
      <x:c r="A106" s="1710"/>
      <x:c r="B106" s="1028"/>
      <x:c r="C106" s="874" t="s">
        <x:v>1815</x:v>
      </x:c>
      <x:c r="D106" s="1156"/>
      <x:c r="E106" s="1156"/>
      <x:c r="F106" s="1251"/>
      <x:c r="G106" s="1245">
        <x:v>89208.590000000026</x:v>
      </x:c>
      <x:c r="H106" s="1245">
        <x:v>-162762.15</x:v>
      </x:c>
      <x:c r="I106" s="1245">
        <x:v>130367.61999999997</x:v>
      </x:c>
      <x:c r="J106" s="1245">
        <x:v>83545.999999999971</x:v>
      </x:c>
      <x:c r="K106" s="1245">
        <x:v>297347.99999999994</x:v>
      </x:c>
      <x:c r="L106" s="1245">
        <x:v>418521.0799999999</x:v>
      </x:c>
      <x:c r="M106" s="1245">
        <x:v>6260.8499999998603</x:v>
      </x:c>
      <x:c r="N106" s="1245">
        <x:v>-252064.0500000001</x:v>
      </x:c>
      <x:c r="O106" s="1245">
        <x:v>-66445.400000000111</x:v>
      </x:c>
      <x:c r="P106" s="1245">
        <x:v>106787.82999999987</x:v>
      </x:c>
      <x:c r="Q106" s="1245">
        <x:v>495822.7699999999</x:v>
      </x:c>
      <x:c r="R106" s="1245">
        <x:v>229967.2099999999</x:v>
      </x:c>
      <x:c r="S106" s="1245">
        <x:v>85035.011640453813</x:v>
      </x:c>
      <x:c r="T106" s="1445">
        <x:f>$T$96</x:f>
        <x:v>0.11976146200406269</x:v>
      </x:c>
      <x:c r="U106" s="1168"/>
      <x:c r="V106" s="1047"/>
      <x:c r="W106" s="1156"/>
      <x:c r="X106" s="1156"/>
      <x:c r="Y106" s="1156"/>
      <x:c r="Z106" s="1156"/>
      <x:c r="AA106" s="1156"/>
      <x:c r="AB106" s="1156"/>
      <x:c r="AC106" s="1156"/>
      <x:c r="AD106" s="1156"/>
      <x:c r="AE106" s="1156"/>
      <x:c r="AF106" s="1161"/>
    </x:row>
    <x:row r="107" spans="1:32" s="637" customFormat="1">
      <x:c r="A107" s="1710"/>
      <x:c r="B107" s="1028"/>
      <x:c r="C107" s="874" t="s">
        <x:v>1816</x:v>
      </x:c>
      <x:c r="D107" s="1156"/>
      <x:c r="E107" s="1156"/>
      <x:c r="F107" s="1251"/>
      <x:c r="G107" s="1245">
        <x:v>8212.35</x:v>
      </x:c>
      <x:c r="H107" s="1245">
        <x:v>0</x:v>
      </x:c>
      <x:c r="I107" s="1245">
        <x:v>0</x:v>
      </x:c>
      <x:c r="J107" s="1245">
        <x:v>8257.7999999999993</x:v>
      </x:c>
      <x:c r="K107" s="1245">
        <x:v>0</x:v>
      </x:c>
      <x:c r="L107" s="1245">
        <x:v>0</x:v>
      </x:c>
      <x:c r="M107" s="1245">
        <x:v>8303.25</x:v>
      </x:c>
      <x:c r="N107" s="1245">
        <x:v>0</x:v>
      </x:c>
      <x:c r="O107" s="1245">
        <x:v>0</x:v>
      </x:c>
      <x:c r="P107" s="1245">
        <x:v>8348.7000000000007</x:v>
      </x:c>
      <x:c r="Q107" s="1245">
        <x:v>0</x:v>
      </x:c>
      <x:c r="R107" s="1245">
        <x:v>0</x:v>
      </x:c>
      <x:c r="S107" s="1245">
        <x:v>7494.2351125244404</x:v>
      </x:c>
      <x:c r="T107" s="1445">
        <x:v>0</x:v>
      </x:c>
      <x:c r="U107" s="577" t="s">
        <x:v>1145</x:v>
      </x:c>
      <x:c r="V107" s="1047"/>
      <x:c r="W107" s="1156"/>
      <x:c r="X107" s="1156"/>
      <x:c r="Y107" s="1156"/>
      <x:c r="Z107" s="1156"/>
      <x:c r="AA107" s="1156"/>
      <x:c r="AB107" s="1156"/>
      <x:c r="AC107" s="1156"/>
      <x:c r="AD107" s="1156"/>
      <x:c r="AE107" s="1156"/>
      <x:c r="AF107" s="1161"/>
    </x:row>
    <x:row r="108" spans="1:32" s="637" customFormat="1">
      <x:c r="A108" s="1710"/>
      <x:c r="B108" s="1028"/>
      <x:c r="C108" s="874" t="s">
        <x:v>1845</x:v>
      </x:c>
      <x:c r="D108" s="1156"/>
      <x:c r="E108" s="1156"/>
      <x:c r="F108" s="1251"/>
      <x:c r="G108" s="1379">
        <x:v>-16655.939999999999</x:v>
      </x:c>
      <x:c r="H108" s="1380">
        <x:v>-16655.939999999999</x:v>
      </x:c>
      <x:c r="I108" s="1380">
        <x:v>-16655.939999999999</x:v>
      </x:c>
      <x:c r="J108" s="1380">
        <x:v>-16655.939999999999</x:v>
      </x:c>
      <x:c r="K108" s="1380">
        <x:v>-16655.939999999999</x:v>
      </x:c>
      <x:c r="L108" s="1380">
        <x:v>-16655.939999999999</x:v>
      </x:c>
      <x:c r="M108" s="1380">
        <x:v>-16655.939999999999</x:v>
      </x:c>
      <x:c r="N108" s="1380">
        <x:v>-16655.939999999999</x:v>
      </x:c>
      <x:c r="O108" s="1380">
        <x:v>-16655.939999999999</x:v>
      </x:c>
      <x:c r="P108" s="1380">
        <x:v>-16655.939999999999</x:v>
      </x:c>
      <x:c r="Q108" s="1380">
        <x:v>-16655.939999999999</x:v>
      </x:c>
      <x:c r="R108" s="1380">
        <x:v>-16655.939999999999</x:v>
      </x:c>
      <x:c r="S108" s="1380">
        <x:v>-15198.916110017986</x:v>
      </x:c>
      <x:c r="T108" s="1445">
        <x:f>$T$96</x:f>
        <x:v>0.11976146200406269</x:v>
      </x:c>
      <x:c r="U108" s="1168"/>
      <x:c r="V108" s="1047"/>
      <x:c r="W108" s="1156"/>
      <x:c r="X108" s="1156"/>
      <x:c r="Y108" s="1156"/>
      <x:c r="Z108" s="1156"/>
      <x:c r="AA108" s="1156"/>
      <x:c r="AB108" s="1156"/>
      <x:c r="AC108" s="1156"/>
      <x:c r="AD108" s="1156"/>
      <x:c r="AE108" s="1156"/>
      <x:c r="AF108" s="1161"/>
    </x:row>
    <x:row r="109" spans="1:32" s="665" customFormat="1" ht="27" customHeight="1">
      <x:c r="A109" s="1766"/>
      <x:c r="B109" s="1767"/>
      <x:c r="C109" s="1768" t="s">
        <x:v>1541</x:v>
      </x:c>
      <x:c r="D109" s="1769"/>
      <x:c r="E109" s="1769"/>
      <x:c r="F109" s="1770" t="s">
        <x:v>999</x:v>
      </x:c>
      <x:c r="G109" s="1771">
        <x:f>SUM(G96:G108)</x:f>
        <x:v>1062248.94</x:v>
      </x:c>
      <x:c r="H109" s="1771">
        <x:f t="shared" ref="H109:S109" si="0">SUM(H96:H108)</x:f>
        <x:v>1137324.06</x:v>
      </x:c>
      <x:c r="I109" s="1771">
        <x:f t="shared" si="0"/>
        <x:v>1343001.0399999998</x:v>
      </x:c>
      <x:c r="J109" s="1771">
        <x:f t="shared" si="0"/>
        <x:v>2369336.3899999997</x:v>
      </x:c>
      <x:c r="K109" s="1771">
        <x:f t="shared" si="0"/>
        <x:v>2158710.66</x:v>
      </x:c>
      <x:c r="L109" s="1771">
        <x:f t="shared" si="0"/>
        <x:v>44709173.25</x:v>
      </x:c>
      <x:c r="M109" s="1771">
        <x:f t="shared" si="0"/>
        <x:v>44122930.400000006</x:v>
      </x:c>
      <x:c r="N109" s="1771">
        <x:f t="shared" si="0"/>
        <x:v>35272156.740000002</x:v>
      </x:c>
      <x:c r="O109" s="1771">
        <x:f t="shared" si="0"/>
        <x:v>26429004.099999998</x:v>
      </x:c>
      <x:c r="P109" s="1771">
        <x:f t="shared" si="0"/>
        <x:v>17456010.629999995</x:v>
      </x:c>
      <x:c r="Q109" s="1771">
        <x:f t="shared" si="0"/>
        <x:v>11604633.299999999</x:v>
      </x:c>
      <x:c r="R109" s="1771">
        <x:f t="shared" si="0"/>
        <x:v>6267994.129999999</x:v>
      </x:c>
      <x:c r="S109" s="1771">
        <x:f t="shared" si="0"/>
        <x:v>2242768.2799999993</x:v>
      </x:c>
      <x:c r="T109" s="1772"/>
      <x:c r="U109" s="1773"/>
      <x:c r="V109" s="1942" t="s">
        <x:v>2037</x:v>
      </x:c>
      <x:c r="W109" s="1943"/>
      <x:c r="X109" s="1943"/>
      <x:c r="Y109" s="1943"/>
      <x:c r="Z109" s="1943"/>
      <x:c r="AA109" s="1943"/>
      <x:c r="AB109" s="1943"/>
      <x:c r="AC109" s="1943"/>
      <x:c r="AD109" s="1774"/>
      <x:c r="AE109" s="1774"/>
      <x:c r="AF109" s="1775"/>
    </x:row>
    <x:row r="110" spans="1:32" s="637" customFormat="1">
      <x:c r="A110" s="1710"/>
      <x:c r="B110" s="1028"/>
      <x:c r="C110" s="874" t="s">
        <x:v>114</x:v>
      </x:c>
      <x:c r="D110" s="1252"/>
      <x:c r="E110" s="1156"/>
      <x:c r="F110" s="1251"/>
      <x:c r="G110" s="1255">
        <x:v>18137553.440000001</x:v>
      </x:c>
      <x:c r="H110" s="1255">
        <x:v>16721345.520000001</x:v>
      </x:c>
      <x:c r="I110" s="1255">
        <x:v>15305137.600000001</x:v>
      </x:c>
      <x:c r="J110" s="1255">
        <x:v>14357577.180000002</x:v>
      </x:c>
      <x:c r="K110" s="1255">
        <x:v>13097585.090000002</x:v>
      </x:c>
      <x:c r="L110" s="1255">
        <x:v>11837593.000000002</x:v>
      </x:c>
      <x:c r="M110" s="1255">
        <x:v>10577600.910000002</x:v>
      </x:c>
      <x:c r="N110" s="1255">
        <x:v>9317608.8200000022</x:v>
      </x:c>
      <x:c r="O110" s="1255">
        <x:v>8057616.7300000023</x:v>
      </x:c>
      <x:c r="P110" s="1255">
        <x:v>6797624.6400000025</x:v>
      </x:c>
      <x:c r="Q110" s="1255">
        <x:v>5537632.5500000026</x:v>
      </x:c>
      <x:c r="R110" s="1255">
        <x:v>4277640.4600000028</x:v>
      </x:c>
      <x:c r="S110" s="1255">
        <x:v>3017648.3700000029</x:v>
      </x:c>
      <x:c r="T110" s="1445">
        <x:f>$T$96</x:f>
        <x:v>0.11976146200406269</x:v>
      </x:c>
      <x:c r="U110" s="1168"/>
      <x:c r="V110" s="1048" t="s">
        <x:v>2035</x:v>
      </x:c>
      <x:c r="W110" s="1156"/>
      <x:c r="X110" s="1156"/>
      <x:c r="Y110" s="1156"/>
      <x:c r="Z110" s="1156"/>
      <x:c r="AA110" s="1156"/>
      <x:c r="AB110" s="1156"/>
      <x:c r="AC110" s="1156"/>
      <x:c r="AD110" s="1156"/>
      <x:c r="AE110" s="1156"/>
      <x:c r="AF110" s="1161"/>
    </x:row>
    <x:row r="111" spans="1:32" s="637" customFormat="1" ht="13.5" thickBot="1">
      <x:c r="A111" s="1721"/>
      <x:c r="B111" s="1170"/>
      <x:c r="C111" s="12" t="s">
        <x:v>1000</x:v>
      </x:c>
      <x:c r="D111" s="1163"/>
      <x:c r="E111" s="1139"/>
      <x:c r="F111" s="1253"/>
      <x:c r="G111" s="1254">
        <x:f t="shared" ref="G111:S111" si="1">SUMPRODUCT(G96:G108,$T96:$T108)+G110*$T$110</x:f>
        <x:v>2298412.8933491544</x:v>
      </x:c>
      <x:c r="H111" s="1254">
        <x:f t="shared" si="1"/>
        <x:v>2099773.6534036696</x:v>
      </x:c>
      <x:c r="I111" s="1254">
        <x:f t="shared" si="1"/>
        <x:v>1958344.7644587951</x:v>
      </x:c>
      <x:c r="J111" s="1254">
        <x:f t="shared" si="1"/>
        <x:v>1858068.8719666277</x:v>
      </x:c>
      <x:c r="K111" s="1254">
        <x:f t="shared" si="1"/>
        <x:v>1723902.9635919598</x:v>
      </x:c>
      <x:c r="L111" s="1254">
        <x:f t="shared" si="1"/>
        <x:v>1585882.3553157272</x:v>
      </x:c>
      <x:c r="M111" s="1254">
        <x:f t="shared" si="1"/>
        <x:v>1404748.6159357813</x:v>
      </x:c>
      <x:c r="N111" s="1254">
        <x:f t="shared" si="1"/>
        <x:v>1214242.8116090994</x:v>
      </x:c>
      <x:c r="O111" s="1254">
        <x:f t="shared" si="1"/>
        <x:v>1196527.2470439759</x:v>
      </x:c>
      <x:c r="P111" s="1254">
        <x:f t="shared" si="1"/>
        <x:v>1065858.2284484576</x:v>
      </x:c>
      <x:c r="Q111" s="1254">
        <x:f t="shared" si="1"/>
        <x:v>945597.17671518633</x:v>
      </x:c>
      <x:c r="R111" s="1254">
        <x:f t="shared" si="1"/>
        <x:v>791131.32687506825</x:v>
      </x:c>
      <x:c r="S111" s="1254">
        <x:f t="shared" si="1"/>
        <x:v>629097.67585078592</x:v>
      </x:c>
      <x:c r="T111" s="1131"/>
      <x:c r="U111" s="1164"/>
      <x:c r="V111" s="1049" t="s">
        <x:v>2036</x:v>
      </x:c>
      <x:c r="W111" s="1131"/>
      <x:c r="X111" s="1131"/>
      <x:c r="Y111" s="1131"/>
      <x:c r="Z111" s="1131"/>
      <x:c r="AA111" s="1131"/>
      <x:c r="AB111" s="1131"/>
      <x:c r="AC111" s="1131"/>
      <x:c r="AD111" s="1131"/>
      <x:c r="AE111" s="1131"/>
      <x:c r="AF111" s="1164"/>
    </x:row>
    <x:row r="112" spans="1:32">
      <x:c r="A112" s="1713"/>
      <x:c r="B112" s="1713"/>
      <x:c r="C112" s="1157"/>
      <x:c r="D112" s="1157"/>
      <x:c r="E112" s="1157"/>
      <x:c r="F112" s="1157"/>
      <x:c r="G112" s="1014"/>
      <x:c r="H112" s="1014"/>
      <x:c r="I112" s="1014"/>
      <x:c r="J112" s="1014"/>
      <x:c r="K112" s="1039"/>
      <x:c r="L112" s="1014"/>
      <x:c r="M112" s="1368"/>
      <x:c r="N112" s="1014"/>
      <x:c r="O112" s="1014"/>
      <x:c r="P112" s="1014"/>
      <x:c r="Q112" s="1014"/>
      <x:c r="U112" s="1157"/>
    </x:row>
    <x:row r="113" spans="1:32">
      <x:c r="A113" s="1713"/>
      <x:c r="B113" s="1713"/>
      <x:c r="G113" s="1368"/>
      <x:c r="H113" s="1368"/>
      <x:c r="I113" s="1014"/>
      <x:c r="J113" s="1368"/>
      <x:c r="K113" s="1039"/>
      <x:c r="L113" s="1014"/>
      <x:c r="M113" s="1368"/>
      <x:c r="N113" s="1014"/>
      <x:c r="O113" s="1014"/>
      <x:c r="P113" s="1014"/>
      <x:c r="Q113" s="1014"/>
      <x:c r="U113" s="1157"/>
    </x:row>
    <x:row r="114" spans="1:32" s="637" customFormat="1" ht="18.75" thickBot="1">
      <x:c r="A114" s="1226" t="s">
        <x:v>981</x:v>
      </x:c>
      <x:c r="B114" s="658"/>
      <x:c r="G114" s="91"/>
      <x:c r="H114" s="91"/>
      <x:c r="I114" s="91"/>
      <x:c r="J114" s="91"/>
      <x:c r="K114" s="91"/>
      <x:c r="L114" s="91"/>
      <x:c r="M114" s="91"/>
      <x:c r="N114" s="91"/>
      <x:c r="O114" s="91"/>
      <x:c r="P114" s="91"/>
      <x:c r="Q114" s="91"/>
      <x:c r="U114" s="1156"/>
    </x:row>
    <x:row r="115" spans="1:32" s="637" customFormat="1" ht="15.75">
      <x:c r="A115" s="1907" t="s">
        <x:v>1001</x:v>
      </x:c>
      <x:c r="B115" s="1896"/>
      <x:c r="C115" s="1896"/>
      <x:c r="D115" s="1896"/>
      <x:c r="E115" s="1896"/>
      <x:c r="F115" s="1897"/>
      <x:c r="G115" s="1018"/>
      <x:c r="H115" s="95"/>
      <x:c r="I115" s="91"/>
      <x:c r="J115" s="91"/>
      <x:c r="K115" s="91"/>
      <x:c r="L115" s="91"/>
      <x:c r="M115" s="91"/>
      <x:c r="N115" s="91"/>
      <x:c r="O115" s="91"/>
      <x:c r="P115" s="91"/>
      <x:c r="Q115" s="91"/>
      <x:c r="U115" s="1156"/>
      <x:c r="V115" s="1689"/>
      <x:c r="W115" s="1158"/>
      <x:c r="X115" s="1158"/>
      <x:c r="Y115" s="1050"/>
      <x:c r="Z115" s="1050"/>
      <x:c r="AA115" s="1050"/>
      <x:c r="AB115" s="1050"/>
      <x:c r="AC115" s="1050"/>
      <x:c r="AD115" s="1050"/>
      <x:c r="AE115" s="1050"/>
      <x:c r="AF115" s="1051"/>
    </x:row>
    <x:row r="116" spans="1:32" s="637" customFormat="1">
      <x:c r="A116" s="1720">
        <x:v>44</x:v>
      </x:c>
      <x:c r="B116" s="1160" t="s">
        <x:v>981</x:v>
      </x:c>
      <x:c r="C116" s="1165"/>
      <x:c r="D116" s="1165"/>
      <x:c r="E116" s="1165"/>
      <x:c r="F116" s="1165"/>
      <x:c r="G116" s="1018"/>
      <x:c r="H116" s="95"/>
      <x:c r="I116" s="91"/>
      <x:c r="J116" s="91"/>
      <x:c r="K116" s="91"/>
      <x:c r="L116" s="91"/>
      <x:c r="M116" s="91"/>
      <x:c r="N116" s="91"/>
      <x:c r="O116" s="91"/>
      <x:c r="P116" s="91"/>
      <x:c r="Q116" s="91"/>
      <x:c r="U116" s="1156"/>
      <x:c r="V116" s="1154"/>
      <x:c r="W116" s="1156"/>
      <x:c r="X116" s="1156"/>
      <x:c r="Y116" s="854"/>
      <x:c r="Z116" s="854"/>
      <x:c r="AA116" s="854"/>
      <x:c r="AB116" s="854"/>
      <x:c r="AC116" s="854"/>
      <x:c r="AD116" s="854"/>
      <x:c r="AE116" s="854"/>
      <x:c r="AF116" s="1052"/>
    </x:row>
    <x:row r="117" spans="1:32" s="637" customFormat="1" ht="38.25">
      <x:c r="A117" s="1718"/>
      <x:c r="B117" s="658"/>
      <x:c r="C117" s="1839" t="s">
        <x:v>1002</x:v>
      </x:c>
      <x:c r="D117" s="1839"/>
      <x:c r="E117" s="1839"/>
      <x:c r="F117" s="1908"/>
      <x:c r="G117" s="1053" t="s">
        <x:v>490</x:v>
      </x:c>
      <x:c r="H117" s="1054" t="s">
        <x:v>491</x:v>
      </x:c>
      <x:c r="I117" s="1054" t="s">
        <x:v>492</x:v>
      </x:c>
      <x:c r="J117" s="1054" t="s">
        <x:v>493</x:v>
      </x:c>
      <x:c r="K117" s="1054" t="s">
        <x:v>161</x:v>
      </x:c>
      <x:c r="L117" s="1054" t="s">
        <x:v>162</x:v>
      </x:c>
      <x:c r="M117" s="1054" t="s">
        <x:v>163</x:v>
      </x:c>
      <x:c r="N117" s="1054" t="s">
        <x:v>494</x:v>
      </x:c>
      <x:c r="O117" s="1054" t="s">
        <x:v>495</x:v>
      </x:c>
      <x:c r="P117" s="1054" t="s">
        <x:v>496</x:v>
      </x:c>
      <x:c r="Q117" s="1054" t="s">
        <x:v>497</x:v>
      </x:c>
      <x:c r="R117" s="1054" t="s">
        <x:v>498</x:v>
      </x:c>
      <x:c r="S117" s="1055" t="s">
        <x:v>998</x:v>
      </x:c>
      <x:c r="T117" s="1056" t="s">
        <x:v>1003</x:v>
      </x:c>
      <x:c r="U117" s="1156"/>
      <x:c r="V117" s="1057" t="s">
        <x:v>700</x:v>
      </x:c>
      <x:c r="W117" s="1058" t="s">
        <x:v>907</x:v>
      </x:c>
      <x:c r="X117" s="1058" t="s">
        <x:v>1004</x:v>
      </x:c>
      <x:c r="Y117" s="1059" t="s">
        <x:v>701</x:v>
      </x:c>
      <x:c r="Z117" s="1058" t="s">
        <x:v>908</x:v>
      </x:c>
      <x:c r="AA117" s="1058" t="s">
        <x:v>1004</x:v>
      </x:c>
      <x:c r="AB117" s="1166" t="s">
        <x:v>1005</x:v>
      </x:c>
      <x:c r="AC117" s="1058" t="s">
        <x:v>702</x:v>
      </x:c>
      <x:c r="AD117" s="1058"/>
      <x:c r="AE117" s="1167"/>
      <x:c r="AF117" s="1060"/>
    </x:row>
    <x:row r="118" spans="1:32" s="637" customFormat="1">
      <x:c r="A118" s="1718"/>
      <x:c r="B118" s="658"/>
      <x:c r="C118" s="874" t="s">
        <x:v>1658</x:v>
      </x:c>
      <x:c r="G118" s="1061">
        <x:v>-4821379.1500000022</x:v>
      </x:c>
      <x:c r="H118" s="1061">
        <x:v>-5268879.1500000022</x:v>
      </x:c>
      <x:c r="I118" s="1061">
        <x:v>-5082225.2400000021</x:v>
      </x:c>
      <x:c r="J118" s="1061">
        <x:v>-5268207.9900000021</x:v>
      </x:c>
      <x:c r="K118" s="1061">
        <x:v>-3868207.9900000021</x:v>
      </x:c>
      <x:c r="L118" s="1061">
        <x:v>-3868207.9900000021</x:v>
      </x:c>
      <x:c r="M118" s="1061">
        <x:v>-3907830.3400000003</x:v>
      </x:c>
      <x:c r="N118" s="1061">
        <x:v>-3907830.3400000003</x:v>
      </x:c>
      <x:c r="O118" s="1061">
        <x:v>-3907830.3400000003</x:v>
      </x:c>
      <x:c r="P118" s="1061">
        <x:v>-4213019.62</x:v>
      </x:c>
      <x:c r="Q118" s="1061">
        <x:v>-5113019.62</x:v>
      </x:c>
      <x:c r="R118" s="1061">
        <x:v>-5107954.62</x:v>
      </x:c>
      <x:c r="S118" s="1061">
        <x:v>-3164219.04</x:v>
      </x:c>
      <x:c r="T118" s="1062">
        <x:f>SUM(G118:S118)/13</x:f>
        <x:v>-4422985.4946153853</x:v>
      </x:c>
      <x:c r="U118" s="1156"/>
      <x:c r="V118" s="1690">
        <x:f>T118</x:f>
        <x:v>-4422985.4946153853</x:v>
      </x:c>
      <x:c r="W118" s="1691">
        <x:f>+'ATT H-1A'!$H$45</x:f>
        <x:v>0.38306275564381054</x:v>
      </x:c>
      <x:c r="X118" s="1692">
        <x:f>+V118*W118</x:f>
        <x:v>-1694281.0117399718</x:v>
      </x:c>
      <x:c r="Y118" s="1693"/>
      <x:c r="Z118" s="1691">
        <x:f>+'ATT H-1A'!$H$24</x:f>
        <x:v>0.11976146200406269</x:v>
      </x:c>
      <x:c r="AA118" s="1694">
        <x:f t="shared" ref="AA118:AA136" si="2">+Z118*Y118</x:f>
        <x:v>0</x:v>
      </x:c>
      <x:c r="AB118" s="1693"/>
      <x:c r="AC118" s="1694">
        <x:f>X118+AA118+AB118</x:f>
        <x:v>-1694281.0117399718</x:v>
      </x:c>
      <x:c r="AD118" s="1694"/>
      <x:c r="AE118" s="1156"/>
      <x:c r="AF118" s="1052"/>
    </x:row>
    <x:row r="119" spans="1:32" s="637" customFormat="1">
      <x:c r="A119" s="1718"/>
      <x:c r="B119" s="658"/>
      <x:c r="C119" s="874" t="s">
        <x:v>1659</x:v>
      </x:c>
      <x:c r="G119" s="1061">
        <x:v>-798251.42000000016</x:v>
      </x:c>
      <x:c r="H119" s="1061">
        <x:v>-250751.42000000016</x:v>
      </x:c>
      <x:c r="I119" s="1061">
        <x:v>-249905.33</x:v>
      </x:c>
      <x:c r="J119" s="1061">
        <x:v>-249905.33000000016</x:v>
      </x:c>
      <x:c r="K119" s="1061">
        <x:v>-249905.33000000016</x:v>
      </x:c>
      <x:c r="L119" s="1061">
        <x:v>-249905.33000000016</x:v>
      </x:c>
      <x:c r="M119" s="1061">
        <x:v>-249905.33000000016</x:v>
      </x:c>
      <x:c r="N119" s="1061">
        <x:v>-249905.33000000016</x:v>
      </x:c>
      <x:c r="O119" s="1061">
        <x:v>-249905.33000000016</x:v>
      </x:c>
      <x:c r="P119" s="1061">
        <x:v>-244015.33000000016</x:v>
      </x:c>
      <x:c r="Q119" s="1061">
        <x:v>-244015.33000000016</x:v>
      </x:c>
      <x:c r="R119" s="1061">
        <x:v>-244015.33000000016</x:v>
      </x:c>
      <x:c r="S119" s="1061">
        <x:v>-244015.33000000016</x:v>
      </x:c>
      <x:c r="T119" s="1063">
        <x:f>SUM(G119:S119)/13</x:f>
        <x:v>-290338.57461538468</x:v>
      </x:c>
      <x:c r="U119" s="1688"/>
      <x:c r="V119" s="1690"/>
      <x:c r="W119" s="1691">
        <x:f>+'ATT H-1A'!$H$45</x:f>
        <x:v>0.38306275564381054</x:v>
      </x:c>
      <x:c r="X119" s="1692">
        <x:f>+V119*W119</x:f>
        <x:v>0</x:v>
      </x:c>
      <x:c r="Y119" s="1693">
        <x:f>T119</x:f>
        <x:v>-290338.57461538468</x:v>
      </x:c>
      <x:c r="Z119" s="1691">
        <x:f>+'ATT H-1A'!$H$24</x:f>
        <x:v>0.11976146200406269</x:v>
      </x:c>
      <x:c r="AA119" s="1694">
        <x:f t="shared" si="2"/>
        <x:v>-34771.372172114112</x:v>
      </x:c>
      <x:c r="AB119" s="1693"/>
      <x:c r="AC119" s="1694">
        <x:f t="shared" ref="AC119:AC136" si="3">X119+AA119+AB119</x:f>
        <x:v>-34771.372172114112</x:v>
      </x:c>
      <x:c r="AD119" s="1694"/>
      <x:c r="AE119" s="1156"/>
      <x:c r="AF119" s="1052"/>
    </x:row>
    <x:row r="120" spans="1:32" s="637" customFormat="1">
      <x:c r="A120" s="1718"/>
      <x:c r="B120" s="658"/>
      <x:c r="C120" s="874" t="s">
        <x:v>1660</x:v>
      </x:c>
      <x:c r="D120" s="1064"/>
      <x:c r="G120" s="1061">
        <x:v>328387.19000000006</x:v>
      </x:c>
      <x:c r="H120" s="1061">
        <x:v>290833.78000000003</x:v>
      </x:c>
      <x:c r="I120" s="1061">
        <x:v>290400.23000000004</x:v>
      </x:c>
      <x:c r="J120" s="1061">
        <x:v>289999.53000000003</x:v>
      </x:c>
      <x:c r="K120" s="1061">
        <x:v>289598.83</x:v>
      </x:c>
      <x:c r="L120" s="1061">
        <x:v>289429.59000000003</x:v>
      </x:c>
      <x:c r="M120" s="1061">
        <x:v>288797.44</x:v>
      </x:c>
      <x:c r="N120" s="1061">
        <x:v>288396.74</x:v>
      </x:c>
      <x:c r="O120" s="1061">
        <x:v>287595.34999999998</x:v>
      </x:c>
      <x:c r="P120" s="1061">
        <x:v>287194.64999999997</x:v>
      </x:c>
      <x:c r="Q120" s="1061">
        <x:v>286793.95999999996</x:v>
      </x:c>
      <x:c r="R120" s="1061">
        <x:v>286624.71999999997</x:v>
      </x:c>
      <x:c r="S120" s="1061">
        <x:v>285992.56</x:v>
      </x:c>
      <x:c r="T120" s="1063">
        <x:f t="shared" ref="T120:T138" si="4">SUM(G120:S120)/13</x:f>
        <x:v>291541.89</x:v>
      </x:c>
      <x:c r="U120" s="1688"/>
      <x:c r="V120" s="1690"/>
      <x:c r="W120" s="1691">
        <x:f>+'ATT H-1A'!$H$45</x:f>
        <x:v>0.38306275564381054</x:v>
      </x:c>
      <x:c r="X120" s="1692">
        <x:f t="shared" ref="X120:X136" si="5">+V120*W120</x:f>
        <x:v>0</x:v>
      </x:c>
      <x:c r="Y120" s="1693">
        <x:f t="shared" ref="Y120:Y136" si="6">T120</x:f>
        <x:v>291541.89</x:v>
      </x:c>
      <x:c r="Z120" s="1691">
        <x:f>+'ATT H-1A'!$H$24</x:f>
        <x:v>0.11976146200406269</x:v>
      </x:c>
      <x:c r="AA120" s="1694">
        <x:f t="shared" si="2"/>
        <x:v>34915.482981827627</x:v>
      </x:c>
      <x:c r="AB120" s="1693"/>
      <x:c r="AC120" s="1694">
        <x:f t="shared" si="3"/>
        <x:v>34915.482981827627</x:v>
      </x:c>
      <x:c r="AD120" s="1694"/>
      <x:c r="AE120" s="1156"/>
      <x:c r="AF120" s="1052"/>
    </x:row>
    <x:row r="121" spans="1:32" s="637" customFormat="1">
      <x:c r="A121" s="1718"/>
      <x:c r="B121" s="658"/>
      <x:c r="C121" s="874" t="s">
        <x:v>1661</x:v>
      </x:c>
      <x:c r="D121" s="1064"/>
      <x:c r="G121" s="1061">
        <x:v>921599.86</x:v>
      </x:c>
      <x:c r="H121" s="1061">
        <x:v>957651.42000000016</x:v>
      </x:c>
      <x:c r="I121" s="1061">
        <x:v>951406.82000000018</x:v>
      </x:c>
      <x:c r="J121" s="1061">
        <x:v>955079.52000000014</x:v>
      </x:c>
      <x:c r="K121" s="1061">
        <x:v>953844.22000000009</x:v>
      </x:c>
      <x:c r="L121" s="1061">
        <x:v>953322.47000000009</x:v>
      </x:c>
      <x:c r="M121" s="1061">
        <x:v>944018.75000000012</x:v>
      </x:c>
      <x:c r="N121" s="1061">
        <x:v>950138.31000000017</x:v>
      </x:c>
      <x:c r="O121" s="1061">
        <x:v>947667.70000000019</x:v>
      </x:c>
      <x:c r="P121" s="1061">
        <x:v>921101.40000000014</x:v>
      </x:c>
      <x:c r="Q121" s="1061">
        <x:v>924774.09000000008</x:v>
      </x:c>
      <x:c r="R121" s="1061">
        <x:v>924252.34000000008</x:v>
      </x:c>
      <x:c r="S121" s="1061">
        <x:v>915759.49000000011</x:v>
      </x:c>
      <x:c r="T121" s="1063">
        <x:f t="shared" si="4"/>
        <x:v>940047.41461538465</x:v>
      </x:c>
      <x:c r="U121" s="1688"/>
      <x:c r="V121" s="1690"/>
      <x:c r="W121" s="1691">
        <x:f>+'ATT H-1A'!$H$45</x:f>
        <x:v>0.38306275564381054</x:v>
      </x:c>
      <x:c r="X121" s="1692">
        <x:f t="shared" si="5"/>
        <x:v>0</x:v>
      </x:c>
      <x:c r="Y121" s="1693">
        <x:f t="shared" si="6"/>
        <x:v>940047.41461538465</x:v>
      </x:c>
      <x:c r="Z121" s="1691">
        <x:f>+'ATT H-1A'!$H$24</x:f>
        <x:v>0.11976146200406269</x:v>
      </x:c>
      <x:c r="AA121" s="1694">
        <x:f t="shared" si="2"/>
        <x:v>112581.45272747776</x:v>
      </x:c>
      <x:c r="AB121" s="1693"/>
      <x:c r="AC121" s="1694">
        <x:f t="shared" si="3"/>
        <x:v>112581.45272747776</x:v>
      </x:c>
      <x:c r="AD121" s="1694"/>
      <x:c r="AE121" s="1156"/>
      <x:c r="AF121" s="1052"/>
    </x:row>
    <x:row r="122" spans="1:32" s="637" customFormat="1">
      <x:c r="A122" s="1718"/>
      <x:c r="B122" s="658"/>
      <x:c r="C122" s="874" t="s">
        <x:v>1662</x:v>
      </x:c>
      <x:c r="D122" s="1064"/>
      <x:c r="G122" s="1061">
        <x:v>-7861834.7400000021</x:v>
      </x:c>
      <x:c r="H122" s="1061">
        <x:v>-7714930.6500000022</x:v>
      </x:c>
      <x:c r="I122" s="1061">
        <x:v>-7568026.5600000024</x:v>
      </x:c>
      <x:c r="J122" s="1061">
        <x:v>-7421412.7200000025</x:v>
      </x:c>
      <x:c r="K122" s="1061">
        <x:v>-7274605.3900000025</x:v>
      </x:c>
      <x:c r="L122" s="1061">
        <x:v>-7127798.0600000024</x:v>
      </x:c>
      <x:c r="M122" s="1061">
        <x:v>-6980990.7300000023</x:v>
      </x:c>
      <x:c r="N122" s="1061">
        <x:v>-6834183.4000000022</x:v>
      </x:c>
      <x:c r="O122" s="1061">
        <x:v>-6687376.0700000022</x:v>
      </x:c>
      <x:c r="P122" s="1061">
        <x:v>-6540568.7400000021</x:v>
      </x:c>
      <x:c r="Q122" s="1061">
        <x:v>-6393761.410000002</x:v>
      </x:c>
      <x:c r="R122" s="1061">
        <x:v>-6246954.0800000019</x:v>
      </x:c>
      <x:c r="S122" s="1061">
        <x:v>-3528040.7500000019</x:v>
      </x:c>
      <x:c r="T122" s="1063">
        <x:f t="shared" si="4"/>
        <x:v>-6783114.1000000006</x:v>
      </x:c>
      <x:c r="U122" s="1688"/>
      <x:c r="V122" s="1690"/>
      <x:c r="W122" s="1691">
        <x:f>+'ATT H-1A'!$H$45</x:f>
        <x:v>0.38306275564381054</x:v>
      </x:c>
      <x:c r="X122" s="1692">
        <x:f t="shared" si="5"/>
        <x:v>0</x:v>
      </x:c>
      <x:c r="Y122" s="1693">
        <x:f t="shared" si="6"/>
        <x:v>-6783114.1000000006</x:v>
      </x:c>
      <x:c r="Z122" s="1691">
        <x:f>+'ATT H-1A'!$H$24</x:f>
        <x:v>0.11976146200406269</x:v>
      </x:c>
      <x:c r="AA122" s="1694">
        <x:f t="shared" si="2"/>
        <x:v>-812355.66155637195</x:v>
      </x:c>
      <x:c r="AB122" s="1693"/>
      <x:c r="AC122" s="1694">
        <x:f t="shared" si="3"/>
        <x:v>-812355.66155637195</x:v>
      </x:c>
      <x:c r="AD122" s="1694"/>
      <x:c r="AE122" s="1156"/>
      <x:c r="AF122" s="1052"/>
    </x:row>
    <x:row r="123" spans="1:32" s="637" customFormat="1">
      <x:c r="A123" s="1718"/>
      <x:c r="B123" s="658"/>
      <x:c r="C123" s="874" t="s">
        <x:v>1663</x:v>
      </x:c>
      <x:c r="D123" s="1064"/>
      <x:c r="G123" s="1061">
        <x:v>-352046</x:v>
      </x:c>
      <x:c r="H123" s="1061">
        <x:v>-352046</x:v>
      </x:c>
      <x:c r="I123" s="1061">
        <x:v>-352046</x:v>
      </x:c>
      <x:c r="J123" s="1061">
        <x:v>-352046</x:v>
      </x:c>
      <x:c r="K123" s="1061">
        <x:v>-352046</x:v>
      </x:c>
      <x:c r="L123" s="1061">
        <x:v>-352046</x:v>
      </x:c>
      <x:c r="M123" s="1061">
        <x:v>-352046</x:v>
      </x:c>
      <x:c r="N123" s="1061">
        <x:v>-352046</x:v>
      </x:c>
      <x:c r="O123" s="1061">
        <x:v>-352046</x:v>
      </x:c>
      <x:c r="P123" s="1061">
        <x:v>-352046</x:v>
      </x:c>
      <x:c r="Q123" s="1061">
        <x:v>-352046</x:v>
      </x:c>
      <x:c r="R123" s="1061">
        <x:v>-352046</x:v>
      </x:c>
      <x:c r="S123" s="1061">
        <x:v>-352046</x:v>
      </x:c>
      <x:c r="T123" s="1063">
        <x:f t="shared" si="4"/>
        <x:v>-352046</x:v>
      </x:c>
      <x:c r="U123" s="1688"/>
      <x:c r="V123" s="1690"/>
      <x:c r="W123" s="1691">
        <x:f>+'ATT H-1A'!$H$45</x:f>
        <x:v>0.38306275564381054</x:v>
      </x:c>
      <x:c r="X123" s="1692">
        <x:f t="shared" si="5"/>
        <x:v>0</x:v>
      </x:c>
      <x:c r="Y123" s="1693">
        <x:f t="shared" si="6"/>
        <x:v>-352046</x:v>
      </x:c>
      <x:c r="Z123" s="1691">
        <x:f>+'ATT H-1A'!$H$24</x:f>
        <x:v>0.11976146200406269</x:v>
      </x:c>
      <x:c r="AA123" s="1694">
        <x:f t="shared" si="2"/>
        <x:v>-42161.543652682252</x:v>
      </x:c>
      <x:c r="AB123" s="1693"/>
      <x:c r="AC123" s="1694">
        <x:f t="shared" si="3"/>
        <x:v>-42161.543652682252</x:v>
      </x:c>
      <x:c r="AD123" s="1694"/>
      <x:c r="AE123" s="1156"/>
      <x:c r="AF123" s="1052"/>
    </x:row>
    <x:row r="124" spans="1:32" s="637" customFormat="1">
      <x:c r="A124" s="1718"/>
      <x:c r="B124" s="658"/>
      <x:c r="C124" s="874" t="s">
        <x:v>1664</x:v>
      </x:c>
      <x:c r="D124" s="1064"/>
      <x:c r="G124" s="1061">
        <x:v>0</x:v>
      </x:c>
      <x:c r="H124" s="1061">
        <x:v>0</x:v>
      </x:c>
      <x:c r="I124" s="1061">
        <x:v>0</x:v>
      </x:c>
      <x:c r="J124" s="1061">
        <x:v>0</x:v>
      </x:c>
      <x:c r="K124" s="1061">
        <x:v>0</x:v>
      </x:c>
      <x:c r="L124" s="1061">
        <x:v>0</x:v>
      </x:c>
      <x:c r="M124" s="1061">
        <x:v>0</x:v>
      </x:c>
      <x:c r="N124" s="1061">
        <x:v>0</x:v>
      </x:c>
      <x:c r="O124" s="1061">
        <x:v>0</x:v>
      </x:c>
      <x:c r="P124" s="1061">
        <x:v>0</x:v>
      </x:c>
      <x:c r="Q124" s="1061">
        <x:v>0</x:v>
      </x:c>
      <x:c r="R124" s="1061">
        <x:v>0</x:v>
      </x:c>
      <x:c r="S124" s="1061">
        <x:v>0</x:v>
      </x:c>
      <x:c r="T124" s="1063">
        <x:f t="shared" si="4"/>
        <x:v>0</x:v>
      </x:c>
      <x:c r="U124" s="1688"/>
      <x:c r="V124" s="1690"/>
      <x:c r="W124" s="1691">
        <x:f>+'ATT H-1A'!$H$45</x:f>
        <x:v>0.38306275564381054</x:v>
      </x:c>
      <x:c r="X124" s="1692">
        <x:f t="shared" si="5"/>
        <x:v>0</x:v>
      </x:c>
      <x:c r="Y124" s="1693">
        <x:f t="shared" si="6"/>
        <x:v>0</x:v>
      </x:c>
      <x:c r="Z124" s="1691">
        <x:f>+'ATT H-1A'!$H$24</x:f>
        <x:v>0.11976146200406269</x:v>
      </x:c>
      <x:c r="AA124" s="1694">
        <x:f t="shared" si="2"/>
        <x:v>0</x:v>
      </x:c>
      <x:c r="AB124" s="1693"/>
      <x:c r="AC124" s="1694">
        <x:f t="shared" si="3"/>
        <x:v>0</x:v>
      </x:c>
      <x:c r="AD124" s="1694"/>
      <x:c r="AE124" s="1156"/>
      <x:c r="AF124" s="1052"/>
    </x:row>
    <x:row r="125" spans="1:32" s="637" customFormat="1">
      <x:c r="A125" s="1718"/>
      <x:c r="B125" s="658"/>
      <x:c r="C125" s="874" t="s">
        <x:v>1665</x:v>
      </x:c>
      <x:c r="D125" s="1064"/>
      <x:c r="G125" s="1061">
        <x:v>-5631987.4699999997</x:v>
      </x:c>
      <x:c r="H125" s="1061">
        <x:v>-5702574.46</x:v>
      </x:c>
      <x:c r="I125" s="1061">
        <x:v>-5663685.8099999996</x:v>
      </x:c>
      <x:c r="J125" s="1061">
        <x:v>-5662995.6699999999</x:v>
      </x:c>
      <x:c r="K125" s="1061">
        <x:v>-5731654.6799999997</x:v>
      </x:c>
      <x:c r="L125" s="1061">
        <x:v>-5711793.1699999999</x:v>
      </x:c>
      <x:c r="M125" s="1061">
        <x:v>-5655699.3799999999</x:v>
      </x:c>
      <x:c r="N125" s="1061">
        <x:v>-5645341.25</x:v>
      </x:c>
      <x:c r="O125" s="1061">
        <x:v>-5668608.3399999999</x:v>
      </x:c>
      <x:c r="P125" s="1061">
        <x:v>-5443557.2800000003</x:v>
      </x:c>
      <x:c r="Q125" s="1061">
        <x:v>-5532243.3399999999</x:v>
      </x:c>
      <x:c r="R125" s="1061">
        <x:v>-5535257.4699999997</x:v>
      </x:c>
      <x:c r="S125" s="1061">
        <x:v>-5483685.2000000002</x:v>
      </x:c>
      <x:c r="T125" s="1063">
        <x:f t="shared" si="4"/>
        <x:v>-5620698.732307693</x:v>
      </x:c>
      <x:c r="U125" s="1688"/>
      <x:c r="V125" s="1690"/>
      <x:c r="W125" s="1691">
        <x:f>+'ATT H-1A'!$H$45</x:f>
        <x:v>0.38306275564381054</x:v>
      </x:c>
      <x:c r="X125" s="1692">
        <x:f t="shared" ref="X125:X129" si="7">+V125*W125</x:f>
        <x:v>0</x:v>
      </x:c>
      <x:c r="Y125" s="1693">
        <x:f t="shared" si="6"/>
        <x:v>-5620698.732307693</x:v>
      </x:c>
      <x:c r="Z125" s="1691">
        <x:f>+'ATT H-1A'!$H$24</x:f>
        <x:v>0.11976146200406269</x:v>
      </x:c>
      <x:c r="AA125" s="1694">
        <x:f t="shared" si="2"/>
        <x:v>-673143.09766555112</x:v>
      </x:c>
      <x:c r="AB125" s="1693"/>
      <x:c r="AC125" s="1694">
        <x:f t="shared" si="3"/>
        <x:v>-673143.09766555112</x:v>
      </x:c>
      <x:c r="AD125" s="1694"/>
      <x:c r="AE125" s="1156"/>
      <x:c r="AF125" s="1052"/>
    </x:row>
    <x:row r="126" spans="1:32" s="637" customFormat="1">
      <x:c r="A126" s="1718"/>
      <x:c r="B126" s="658"/>
      <x:c r="C126" s="874" t="s">
        <x:v>1666</x:v>
      </x:c>
      <x:c r="D126" s="1064"/>
      <x:c r="G126" s="1061">
        <x:v>-1007570.7899999998</x:v>
      </x:c>
      <x:c r="H126" s="1061">
        <x:v>-888064.19000000006</x:v>
      </x:c>
      <x:c r="I126" s="1061">
        <x:v>-875449.84000000008</x:v>
      </x:c>
      <x:c r="J126" s="1061">
        <x:v>-875225.9800000001</x:v>
      </x:c>
      <x:c r="K126" s="1061">
        <x:v>-897496.97000000009</x:v>
      </x:c>
      <x:c r="L126" s="1061">
        <x:v>-891054.4800000001</x:v>
      </x:c>
      <x:c r="M126" s="1061">
        <x:v>-872859.27000000014</x:v>
      </x:c>
      <x:c r="N126" s="1061">
        <x:v>-869499.40000000014</x:v>
      </x:c>
      <x:c r="O126" s="1061">
        <x:v>-880103.65000000014</x:v>
      </x:c>
      <x:c r="P126" s="1061">
        <x:v>-880925.37000000011</x:v>
      </x:c>
      <x:c r="Q126" s="1061">
        <x:v>-908912.91000000015</x:v>
      </x:c>
      <x:c r="R126" s="1061">
        <x:v>-909798.06000000017</x:v>
      </x:c>
      <x:c r="S126" s="1061">
        <x:v>-893162.05000000016</x:v>
      </x:c>
      <x:c r="T126" s="1063">
        <x:f t="shared" si="4"/>
        <x:v>-896163.30461538478</x:v>
      </x:c>
      <x:c r="U126" s="1688"/>
      <x:c r="V126" s="1690"/>
      <x:c r="W126" s="1691">
        <x:f>+'ATT H-1A'!$H$45</x:f>
        <x:v>0.38306275564381054</x:v>
      </x:c>
      <x:c r="X126" s="1692">
        <x:f t="shared" si="7"/>
        <x:v>0</x:v>
      </x:c>
      <x:c r="Y126" s="1693">
        <x:f t="shared" si="6"/>
        <x:v>-896163.30461538478</x:v>
      </x:c>
      <x:c r="Z126" s="1691">
        <x:f>+'ATT H-1A'!$H$24</x:f>
        <x:v>0.11976146200406269</x:v>
      </x:c>
      <x:c r="AA126" s="1694">
        <x:f t="shared" si="2"/>
        <x:v>-107325.82755513067</x:v>
      </x:c>
      <x:c r="AB126" s="1693"/>
      <x:c r="AC126" s="1694">
        <x:f t="shared" si="3"/>
        <x:v>-107325.82755513067</x:v>
      </x:c>
      <x:c r="AD126" s="1694"/>
      <x:c r="AE126" s="1156"/>
      <x:c r="AF126" s="1052"/>
    </x:row>
    <x:row r="127" spans="1:32" s="637" customFormat="1">
      <x:c r="A127" s="1718"/>
      <x:c r="B127" s="658"/>
      <x:c r="C127" s="874" t="s">
        <x:v>1667</x:v>
      </x:c>
      <x:c r="D127" s="1064"/>
      <x:c r="G127" s="1061">
        <x:v>-409517.68999999983</x:v>
      </x:c>
      <x:c r="H127" s="1061">
        <x:v>-434753.72999999992</x:v>
      </x:c>
      <x:c r="I127" s="1061">
        <x:v>-460110.06999999995</x:v>
      </x:c>
      <x:c r="J127" s="1061">
        <x:v>-480686.66</x:v>
      </x:c>
      <x:c r="K127" s="1061">
        <x:v>-460493.03999999992</x:v>
      </x:c>
      <x:c r="L127" s="1061">
        <x:v>-467923.29999999993</x:v>
      </x:c>
      <x:c r="M127" s="1061">
        <x:v>-474967.22</x:v>
      </x:c>
      <x:c r="N127" s="1061">
        <x:v>-464416.14999999997</x:v>
      </x:c>
      <x:c r="O127" s="1061">
        <x:v>-457264.83999999997</x:v>
      </x:c>
      <x:c r="P127" s="1061">
        <x:v>-456174.56</x:v>
      </x:c>
      <x:c r="Q127" s="1061">
        <x:v>-462844.44000000006</x:v>
      </x:c>
      <x:c r="R127" s="1061">
        <x:v>-478722.74</x:v>
      </x:c>
      <x:c r="S127" s="1061">
        <x:v>-279237.85000000009</x:v>
      </x:c>
      <x:c r="T127" s="1063">
        <x:f t="shared" si="4"/>
        <x:v>-445162.48384615377</x:v>
      </x:c>
      <x:c r="U127" s="1688"/>
      <x:c r="V127" s="1690"/>
      <x:c r="W127" s="1691">
        <x:f>+'ATT H-1A'!$H$45</x:f>
        <x:v>0.38306275564381054</x:v>
      </x:c>
      <x:c r="X127" s="1692">
        <x:f t="shared" si="7"/>
        <x:v>0</x:v>
      </x:c>
      <x:c r="Y127" s="1693">
        <x:f t="shared" si="6"/>
        <x:v>-445162.48384615377</x:v>
      </x:c>
      <x:c r="Z127" s="1691">
        <x:f>+'ATT H-1A'!$H$24</x:f>
        <x:v>0.11976146200406269</x:v>
      </x:c>
      <x:c r="AA127" s="1694">
        <x:f t="shared" si="2"/>
        <x:v>-53313.309894775317</x:v>
      </x:c>
      <x:c r="AB127" s="1693"/>
      <x:c r="AC127" s="1694">
        <x:f t="shared" si="3"/>
        <x:v>-53313.309894775317</x:v>
      </x:c>
      <x:c r="AD127" s="1694"/>
      <x:c r="AE127" s="1156"/>
      <x:c r="AF127" s="1052"/>
    </x:row>
    <x:row r="128" spans="1:32" s="637" customFormat="1">
      <x:c r="A128" s="1718"/>
      <x:c r="B128" s="658"/>
      <x:c r="C128" s="874" t="s">
        <x:v>1668</x:v>
      </x:c>
      <x:c r="D128" s="1064"/>
      <x:c r="G128" s="1061">
        <x:v>-99999.999999999884</x:v>
      </x:c>
      <x:c r="H128" s="1061">
        <x:v>-99999.999999999971</x:v>
      </x:c>
      <x:c r="I128" s="1061">
        <x:v>-99999.999999999971</x:v>
      </x:c>
      <x:c r="J128" s="1061">
        <x:v>-99999.999999999971</x:v>
      </x:c>
      <x:c r="K128" s="1061">
        <x:v>-99999.999999999971</x:v>
      </x:c>
      <x:c r="L128" s="1061">
        <x:v>-99999.999999999971</x:v>
      </x:c>
      <x:c r="M128" s="1061">
        <x:v>-99999.999999999971</x:v>
      </x:c>
      <x:c r="N128" s="1061">
        <x:v>-99999.999999999971</x:v>
      </x:c>
      <x:c r="O128" s="1061">
        <x:v>-99999.999999999971</x:v>
      </x:c>
      <x:c r="P128" s="1061">
        <x:v>-99999.999999999971</x:v>
      </x:c>
      <x:c r="Q128" s="1061">
        <x:v>-99999.999999999971</x:v>
      </x:c>
      <x:c r="R128" s="1061">
        <x:v>-99999.999999999971</x:v>
      </x:c>
      <x:c r="S128" s="1061">
        <x:v>-99999.999999999971</x:v>
      </x:c>
      <x:c r="T128" s="1063">
        <x:f t="shared" si="4"/>
        <x:v>-99999.999999999985</x:v>
      </x:c>
      <x:c r="U128" s="1688"/>
      <x:c r="V128" s="1690"/>
      <x:c r="W128" s="1691">
        <x:f>+'ATT H-1A'!$H$45</x:f>
        <x:v>0.38306275564381054</x:v>
      </x:c>
      <x:c r="X128" s="1692">
        <x:f t="shared" si="7"/>
        <x:v>0</x:v>
      </x:c>
      <x:c r="Y128" s="1693">
        <x:f t="shared" si="6"/>
        <x:v>-99999.999999999985</x:v>
      </x:c>
      <x:c r="Z128" s="1691">
        <x:f>+'ATT H-1A'!$H$24</x:f>
        <x:v>0.11976146200406269</x:v>
      </x:c>
      <x:c r="AA128" s="1694">
        <x:f t="shared" si="2"/>
        <x:v>-11976.146200406267</x:v>
      </x:c>
      <x:c r="AB128" s="1693"/>
      <x:c r="AC128" s="1694">
        <x:f t="shared" si="3"/>
        <x:v>-11976.146200406267</x:v>
      </x:c>
      <x:c r="AD128" s="1694"/>
      <x:c r="AE128" s="1156"/>
      <x:c r="AF128" s="1052"/>
    </x:row>
    <x:row r="129" spans="1:32" s="637" customFormat="1">
      <x:c r="A129" s="1718"/>
      <x:c r="B129" s="658"/>
      <x:c r="C129" s="874" t="s">
        <x:v>1669</x:v>
      </x:c>
      <x:c r="D129" s="1064"/>
      <x:c r="G129" s="1061">
        <x:v>-6244032.6900000013</x:v>
      </x:c>
      <x:c r="H129" s="1061">
        <x:v>-6403734.3499999894</x:v>
      </x:c>
      <x:c r="I129" s="1061">
        <x:v>-1265538.9199999906</x:v>
      </x:c>
      <x:c r="J129" s="1061">
        <x:v>-1405809.4699999904</x:v>
      </x:c>
      <x:c r="K129" s="1061">
        <x:v>-1852428.2499999905</x:v>
      </x:c>
      <x:c r="L129" s="1061">
        <x:v>-2342278.7999999905</x:v>
      </x:c>
      <x:c r="M129" s="1061">
        <x:v>-3119986.0399999907</x:v>
      </x:c>
      <x:c r="N129" s="1061">
        <x:v>-3646147.4899999909</x:v>
      </x:c>
      <x:c r="O129" s="1061">
        <x:v>-4046061.8699999908</x:v>
      </x:c>
      <x:c r="P129" s="1061">
        <x:v>-4863818.109999991</x:v>
      </x:c>
      <x:c r="Q129" s="1061">
        <x:v>-5310674.7199999904</x:v>
      </x:c>
      <x:c r="R129" s="1061">
        <x:v>-5174500.3899999904</x:v>
      </x:c>
      <x:c r="S129" s="1061">
        <x:v>-4273704.5899999915</x:v>
      </x:c>
      <x:c r="T129" s="1063">
        <x:f t="shared" si="4"/>
        <x:v>-3842208.8992307605</x:v>
      </x:c>
      <x:c r="U129" s="1688"/>
      <x:c r="V129" s="1690"/>
      <x:c r="W129" s="1691">
        <x:f>+'ATT H-1A'!$H$45</x:f>
        <x:v>0.38306275564381054</x:v>
      </x:c>
      <x:c r="X129" s="1692">
        <x:f t="shared" si="7"/>
        <x:v>0</x:v>
      </x:c>
      <x:c r="Y129" s="1693">
        <x:f t="shared" si="6"/>
        <x:v>-3842208.8992307605</x:v>
      </x:c>
      <x:c r="Z129" s="1691">
        <x:f>+'ATT H-1A'!$H$24</x:f>
        <x:v>0.11976146200406269</x:v>
      </x:c>
      <x:c r="AA129" s="1694">
        <x:f t="shared" si="2"/>
        <x:v>-460148.55509689625</x:v>
      </x:c>
      <x:c r="AB129" s="1693"/>
      <x:c r="AC129" s="1694">
        <x:f t="shared" si="3"/>
        <x:v>-460148.55509689625</x:v>
      </x:c>
      <x:c r="AD129" s="1694"/>
      <x:c r="AE129" s="1156"/>
      <x:c r="AF129" s="1052"/>
    </x:row>
    <x:row r="130" spans="1:32" s="637" customFormat="1">
      <x:c r="A130" s="1718"/>
      <x:c r="B130" s="658"/>
      <x:c r="C130" s="874" t="s">
        <x:v>1670</x:v>
      </x:c>
      <x:c r="D130" s="1064"/>
      <x:c r="G130" s="1061">
        <x:v>-2616344.6700000009</x:v>
      </x:c>
      <x:c r="H130" s="1061">
        <x:v>-2702336.6999999997</x:v>
      </x:c>
      <x:c r="I130" s="1061">
        <x:v>-2720895.7199999997</x:v>
      </x:c>
      <x:c r="J130" s="1061">
        <x:v>-2346000.9099999997</x:v>
      </x:c>
      <x:c r="K130" s="1061">
        <x:v>-2388847.7199999997</x:v>
      </x:c>
      <x:c r="L130" s="1061">
        <x:v>-2484539.15</x:v>
      </x:c>
      <x:c r="M130" s="1061">
        <x:v>-2851882.62</x:v>
      </x:c>
      <x:c r="N130" s="1061">
        <x:v>-2935168.0900000003</x:v>
      </x:c>
      <x:c r="O130" s="1061">
        <x:v>-3005657.66</x:v>
      </x:c>
      <x:c r="P130" s="1061">
        <x:v>-2846044.91</x:v>
      </x:c>
      <x:c r="Q130" s="1061">
        <x:v>-2923824.6500000004</x:v>
      </x:c>
      <x:c r="R130" s="1061">
        <x:v>-2855580.3500000006</x:v>
      </x:c>
      <x:c r="S130" s="1061">
        <x:v>-2259606.87</x:v>
      </x:c>
      <x:c r="T130" s="1063">
        <x:f t="shared" si="4"/>
        <x:v>-2687440.7707692306</x:v>
      </x:c>
      <x:c r="U130" s="1688"/>
      <x:c r="V130" s="1690"/>
      <x:c r="W130" s="1691">
        <x:f>+'ATT H-1A'!$H$45</x:f>
        <x:v>0.38306275564381054</x:v>
      </x:c>
      <x:c r="X130" s="1692">
        <x:f t="shared" si="5"/>
        <x:v>0</x:v>
      </x:c>
      <x:c r="Y130" s="1693">
        <x:f t="shared" si="6"/>
        <x:v>-2687440.7707692306</x:v>
      </x:c>
      <x:c r="Z130" s="1691">
        <x:f>+'ATT H-1A'!$H$24</x:f>
        <x:v>0.11976146200406269</x:v>
      </x:c>
      <x:c r="AA130" s="1694">
        <x:f t="shared" si="2"/>
        <x:v>-321851.83575664816</x:v>
      </x:c>
      <x:c r="AB130" s="1693"/>
      <x:c r="AC130" s="1694">
        <x:f t="shared" si="3"/>
        <x:v>-321851.83575664816</x:v>
      </x:c>
      <x:c r="AD130" s="1694"/>
      <x:c r="AE130" s="1156"/>
      <x:c r="AF130" s="1052"/>
    </x:row>
    <x:row r="131" spans="1:32" s="637" customFormat="1">
      <x:c r="A131" s="1718"/>
      <x:c r="B131" s="658"/>
      <x:c r="C131" s="874" t="s">
        <x:v>1671</x:v>
      </x:c>
      <x:c r="D131" s="1064"/>
      <x:c r="G131" s="1061">
        <x:v>-180062</x:v>
      </x:c>
      <x:c r="H131" s="1061">
        <x:v>-180062</x:v>
      </x:c>
      <x:c r="I131" s="1061">
        <x:v>-180062</x:v>
      </x:c>
      <x:c r="J131" s="1061">
        <x:v>-180062</x:v>
      </x:c>
      <x:c r="K131" s="1061">
        <x:v>-180062</x:v>
      </x:c>
      <x:c r="L131" s="1061">
        <x:v>-180062</x:v>
      </x:c>
      <x:c r="M131" s="1061">
        <x:v>-180062</x:v>
      </x:c>
      <x:c r="N131" s="1061">
        <x:v>-180062</x:v>
      </x:c>
      <x:c r="O131" s="1061">
        <x:v>-180062</x:v>
      </x:c>
      <x:c r="P131" s="1061">
        <x:v>-180062</x:v>
      </x:c>
      <x:c r="Q131" s="1061">
        <x:v>-180062</x:v>
      </x:c>
      <x:c r="R131" s="1061">
        <x:v>-180062</x:v>
      </x:c>
      <x:c r="S131" s="1061">
        <x:v>-180062</x:v>
      </x:c>
      <x:c r="T131" s="1063">
        <x:f t="shared" si="4"/>
        <x:v>-180062</x:v>
      </x:c>
      <x:c r="U131" s="1688"/>
      <x:c r="V131" s="1690"/>
      <x:c r="W131" s="1691">
        <x:f>+'ATT H-1A'!$H$45</x:f>
        <x:v>0.38306275564381054</x:v>
      </x:c>
      <x:c r="X131" s="1692">
        <x:f t="shared" si="5"/>
        <x:v>0</x:v>
      </x:c>
      <x:c r="Y131" s="1693">
        <x:f t="shared" si="6"/>
        <x:v>-180062</x:v>
      </x:c>
      <x:c r="Z131" s="1691">
        <x:f>+'ATT H-1A'!$H$24</x:f>
        <x:v>0.11976146200406269</x:v>
      </x:c>
      <x:c r="AA131" s="1694">
        <x:f t="shared" si="2"/>
        <x:v>-21564.488371375537</x:v>
      </x:c>
      <x:c r="AB131" s="1693"/>
      <x:c r="AC131" s="1694">
        <x:f t="shared" si="3"/>
        <x:v>-21564.488371375537</x:v>
      </x:c>
      <x:c r="AD131" s="1694"/>
      <x:c r="AE131" s="1156"/>
      <x:c r="AF131" s="1052"/>
    </x:row>
    <x:row r="132" spans="1:32" s="637" customFormat="1">
      <x:c r="A132" s="1718"/>
      <x:c r="B132" s="658"/>
      <x:c r="C132" s="874" t="s">
        <x:v>1672</x:v>
      </x:c>
      <x:c r="D132" s="1064"/>
      <x:c r="G132" s="1061">
        <x:v>0</x:v>
      </x:c>
      <x:c r="H132" s="1061">
        <x:v>18000</x:v>
      </x:c>
      <x:c r="I132" s="1061">
        <x:v>16500</x:v>
      </x:c>
      <x:c r="J132" s="1061">
        <x:v>0</x:v>
      </x:c>
      <x:c r="K132" s="1061">
        <x:v>13500</x:v>
      </x:c>
      <x:c r="L132" s="1061">
        <x:v>12000</x:v>
      </x:c>
      <x:c r="M132" s="1061">
        <x:v>0</x:v>
      </x:c>
      <x:c r="N132" s="1061">
        <x:v>9000</x:v>
      </x:c>
      <x:c r="O132" s="1061">
        <x:v>7500</x:v>
      </x:c>
      <x:c r="P132" s="1061">
        <x:v>0</x:v>
      </x:c>
      <x:c r="Q132" s="1061">
        <x:v>4500</x:v>
      </x:c>
      <x:c r="R132" s="1061">
        <x:v>3000</x:v>
      </x:c>
      <x:c r="S132" s="1061">
        <x:v>0</x:v>
      </x:c>
      <x:c r="T132" s="1063">
        <x:f t="shared" si="4"/>
        <x:v>6461.5384615384619</x:v>
      </x:c>
      <x:c r="U132" s="1688"/>
      <x:c r="V132" s="1690"/>
      <x:c r="W132" s="1691">
        <x:f>+'ATT H-1A'!$H$45</x:f>
        <x:v>0.38306275564381054</x:v>
      </x:c>
      <x:c r="X132" s="1692">
        <x:f t="shared" si="5"/>
        <x:v>0</x:v>
      </x:c>
      <x:c r="Y132" s="1693">
        <x:f t="shared" si="6"/>
        <x:v>6461.5384615384619</x:v>
      </x:c>
      <x:c r="Z132" s="1691">
        <x:f>+'ATT H-1A'!$H$24</x:f>
        <x:v>0.11976146200406269</x:v>
      </x:c>
      <x:c r="AA132" s="1694">
        <x:f t="shared" si="2"/>
        <x:v>773.8432929493282</x:v>
      </x:c>
      <x:c r="AB132" s="1693"/>
      <x:c r="AC132" s="1694">
        <x:f t="shared" si="3"/>
        <x:v>773.8432929493282</x:v>
      </x:c>
      <x:c r="AD132" s="1694"/>
      <x:c r="AE132" s="1156"/>
      <x:c r="AF132" s="1052"/>
    </x:row>
    <x:row r="133" spans="1:32" s="637" customFormat="1">
      <x:c r="A133" s="1718"/>
      <x:c r="B133" s="658"/>
      <x:c r="C133" s="874" t="s">
        <x:v>1673</x:v>
      </x:c>
      <x:c r="D133" s="1064"/>
      <x:c r="G133" s="1061">
        <x:v>-63469.930000000008</x:v>
      </x:c>
      <x:c r="H133" s="1061">
        <x:v>-66593.47</x:v>
      </x:c>
      <x:c r="I133" s="1061">
        <x:v>-65042.380000000005</x:v>
      </x:c>
      <x:c r="J133" s="1061">
        <x:v>-66271.41</x:v>
      </x:c>
      <x:c r="K133" s="1061">
        <x:v>-66708.070000000007</x:v>
      </x:c>
      <x:c r="L133" s="1061">
        <x:v>-65986.8</x:v>
      </x:c>
      <x:c r="M133" s="1061">
        <x:v>-67638.36</x:v>
      </x:c>
      <x:c r="N133" s="1061">
        <x:v>-68802.09</x:v>
      </x:c>
      <x:c r="O133" s="1061">
        <x:v>-67707.34</x:v>
      </x:c>
      <x:c r="P133" s="1061">
        <x:v>-65631.75</x:v>
      </x:c>
      <x:c r="Q133" s="1061">
        <x:v>-48117.479999999996</x:v>
      </x:c>
      <x:c r="R133" s="1061">
        <x:v>-50950.92</x:v>
      </x:c>
      <x:c r="S133" s="1061">
        <x:v>-53113.979999999996</x:v>
      </x:c>
      <x:c r="T133" s="1063">
        <x:f t="shared" si="4"/>
        <x:v>-62771.844615384616</x:v>
      </x:c>
      <x:c r="U133" s="1688"/>
      <x:c r="V133" s="1690"/>
      <x:c r="W133" s="1691">
        <x:f>+'ATT H-1A'!$H$45</x:f>
        <x:v>0.38306275564381054</x:v>
      </x:c>
      <x:c r="X133" s="1692">
        <x:f t="shared" si="5"/>
        <x:v>0</x:v>
      </x:c>
      <x:c r="Y133" s="1693">
        <x:f t="shared" si="6"/>
        <x:v>-62771.844615384616</x:v>
      </x:c>
      <x:c r="Z133" s="1691">
        <x:f>+'ATT H-1A'!$H$24</x:f>
        <x:v>0.11976146200406269</x:v>
      </x:c>
      <x:c r="AA133" s="1694">
        <x:f t="shared" si="2"/>
        <x:v>-7517.6478838303119</x:v>
      </x:c>
      <x:c r="AB133" s="1693"/>
      <x:c r="AC133" s="1694">
        <x:f t="shared" si="3"/>
        <x:v>-7517.6478838303119</x:v>
      </x:c>
      <x:c r="AD133" s="1694"/>
      <x:c r="AE133" s="1156"/>
      <x:c r="AF133" s="1052"/>
    </x:row>
    <x:row r="134" spans="1:32" s="637" customFormat="1">
      <x:c r="A134" s="1718"/>
      <x:c r="B134" s="658"/>
      <x:c r="C134" s="874" t="s">
        <x:v>1674</x:v>
      </x:c>
      <x:c r="D134" s="1064"/>
      <x:c r="G134" s="1061"/>
      <x:c r="H134" s="1061"/>
      <x:c r="I134" s="1061"/>
      <x:c r="J134" s="1061"/>
      <x:c r="K134" s="1061"/>
      <x:c r="L134" s="1061"/>
      <x:c r="M134" s="1061"/>
      <x:c r="N134" s="1061"/>
      <x:c r="O134" s="1061"/>
      <x:c r="P134" s="1061"/>
      <x:c r="Q134" s="1061"/>
      <x:c r="R134" s="1061"/>
      <x:c r="S134" s="1061"/>
      <x:c r="T134" s="1063">
        <x:f t="shared" si="4"/>
        <x:v>0</x:v>
      </x:c>
      <x:c r="U134" s="1688"/>
      <x:c r="V134" s="1690"/>
      <x:c r="W134" s="1691">
        <x:f>+'ATT H-1A'!$H$45</x:f>
        <x:v>0.38306275564381054</x:v>
      </x:c>
      <x:c r="X134" s="1692">
        <x:f t="shared" si="5"/>
        <x:v>0</x:v>
      </x:c>
      <x:c r="Y134" s="1693">
        <x:f t="shared" si="6"/>
        <x:v>0</x:v>
      </x:c>
      <x:c r="Z134" s="1691">
        <x:f>+'ATT H-1A'!$H$24</x:f>
        <x:v>0.11976146200406269</x:v>
      </x:c>
      <x:c r="AA134" s="1694">
        <x:f t="shared" si="2"/>
        <x:v>0</x:v>
      </x:c>
      <x:c r="AB134" s="1693"/>
      <x:c r="AC134" s="1694">
        <x:f t="shared" si="3"/>
        <x:v>0</x:v>
      </x:c>
      <x:c r="AD134" s="1694"/>
      <x:c r="AE134" s="1156"/>
      <x:c r="AF134" s="1052"/>
    </x:row>
    <x:row r="135" spans="1:32" s="637" customFormat="1">
      <x:c r="A135" s="1718"/>
      <x:c r="B135" s="658"/>
      <x:c r="C135" s="874" t="s">
        <x:v>1675</x:v>
      </x:c>
      <x:c r="D135" s="1064"/>
      <x:c r="G135" s="1061">
        <x:v>-174470.57000000012</x:v>
      </x:c>
      <x:c r="H135" s="1061">
        <x:v>-184130.79999999976</x:v>
      </x:c>
      <x:c r="I135" s="1061">
        <x:v>-45060.329999999783</x:v>
      </x:c>
      <x:c r="J135" s="1061">
        <x:v>-22432.029999999784</x:v>
      </x:c>
      <x:c r="K135" s="1061">
        <x:v>-40851.359999999782</x:v>
      </x:c>
      <x:c r="L135" s="1061">
        <x:v>-59884.66999999978</x:v>
      </x:c>
      <x:c r="M135" s="1061">
        <x:v>-78303.999999999782</x:v>
      </x:c>
      <x:c r="N135" s="1061">
        <x:v>-92463.089999999778</x:v>
      </x:c>
      <x:c r="O135" s="1061">
        <x:v>-101821.88999999978</x:v>
      </x:c>
      <x:c r="P135" s="1061">
        <x:v>-114832.99999999978</x:v>
      </x:c>
      <x:c r="Q135" s="1061">
        <x:v>-128277.79999999978</x:v>
      </x:c>
      <x:c r="R135" s="1061">
        <x:v>-141288.9099999998</x:v>
      </x:c>
      <x:c r="S135" s="1061">
        <x:v>-154733.70999999979</x:v>
      </x:c>
      <x:c r="T135" s="1063">
        <x:f t="shared" si="4"/>
        <x:v>-102965.55076923058</x:v>
      </x:c>
      <x:c r="U135" s="1688"/>
      <x:c r="V135" s="1690"/>
      <x:c r="W135" s="1691">
        <x:f>+'ATT H-1A'!$H$45</x:f>
        <x:v>0.38306275564381054</x:v>
      </x:c>
      <x:c r="X135" s="1692">
        <x:f t="shared" si="5"/>
        <x:v>0</x:v>
      </x:c>
      <x:c r="Y135" s="1693">
        <x:f t="shared" si="6"/>
        <x:v>-102965.55076923058</x:v>
      </x:c>
      <x:c r="Z135" s="1691">
        <x:f>+'ATT H-1A'!$H$24</x:f>
        <x:v>0.11976146200406269</x:v>
      </x:c>
      <x:c r="AA135" s="1694">
        <x:f t="shared" si="2"/>
        <x:v>-12331.304896176596</x:v>
      </x:c>
      <x:c r="AB135" s="1693"/>
      <x:c r="AC135" s="1694">
        <x:f t="shared" si="3"/>
        <x:v>-12331.304896176596</x:v>
      </x:c>
      <x:c r="AD135" s="1694"/>
      <x:c r="AE135" s="1156"/>
      <x:c r="AF135" s="1052"/>
    </x:row>
    <x:row r="136" spans="1:32" s="637" customFormat="1">
      <x:c r="A136" s="1718"/>
      <x:c r="B136" s="658"/>
      <x:c r="C136" s="854"/>
      <x:c r="D136" s="1064"/>
      <x:c r="G136" s="1527"/>
      <x:c r="H136" s="1527"/>
      <x:c r="I136" s="1527"/>
      <x:c r="J136" s="1527"/>
      <x:c r="K136" s="1527"/>
      <x:c r="L136" s="1527"/>
      <x:c r="M136" s="1527"/>
      <x:c r="N136" s="1527"/>
      <x:c r="O136" s="1527"/>
      <x:c r="P136" s="1527"/>
      <x:c r="Q136" s="1527"/>
      <x:c r="R136" s="1527"/>
      <x:c r="S136" s="1527"/>
      <x:c r="T136" s="1063">
        <x:f t="shared" si="4"/>
        <x:v>0</x:v>
      </x:c>
      <x:c r="U136" s="1688"/>
      <x:c r="V136" s="1695"/>
      <x:c r="W136" s="1691">
        <x:f>+'ATT H-1A'!$H$45</x:f>
        <x:v>0.38306275564381054</x:v>
      </x:c>
      <x:c r="X136" s="1692">
        <x:f t="shared" si="5"/>
        <x:v>0</x:v>
      </x:c>
      <x:c r="Y136" s="714">
        <x:f t="shared" si="6"/>
        <x:v>0</x:v>
      </x:c>
      <x:c r="Z136" s="1691">
        <x:f>+'ATT H-1A'!$H$24</x:f>
        <x:v>0.11976146200406269</x:v>
      </x:c>
      <x:c r="AA136" s="1694">
        <x:f t="shared" si="2"/>
        <x:v>0</x:v>
      </x:c>
      <x:c r="AB136" s="714"/>
      <x:c r="AC136" s="1694">
        <x:f t="shared" si="3"/>
        <x:v>0</x:v>
      </x:c>
      <x:c r="AD136" s="1694"/>
      <x:c r="AE136" s="1156"/>
      <x:c r="AF136" s="1052"/>
    </x:row>
    <x:row r="137" spans="1:32" s="637" customFormat="1">
      <x:c r="A137" s="1718"/>
      <x:c r="B137" s="658"/>
      <x:c r="C137" s="1064"/>
      <x:c r="G137" s="1256"/>
      <x:c r="H137" s="1256"/>
      <x:c r="I137" s="1256"/>
      <x:c r="J137" s="1256"/>
      <x:c r="K137" s="1256"/>
      <x:c r="L137" s="1256"/>
      <x:c r="M137" s="1256"/>
      <x:c r="N137" s="1256"/>
      <x:c r="O137" s="1256"/>
      <x:c r="P137" s="1256"/>
      <x:c r="Q137" s="1256"/>
      <x:c r="R137" s="1256"/>
      <x:c r="S137" s="1256"/>
      <x:c r="T137" s="1065"/>
      <x:c r="U137" s="1688"/>
      <x:c r="V137" s="1695"/>
      <x:c r="W137" s="1696"/>
      <x:c r="X137" s="1692"/>
      <x:c r="Y137" s="714"/>
      <x:c r="Z137" s="1691"/>
      <x:c r="AA137" s="1694"/>
      <x:c r="AB137" s="1156"/>
      <x:c r="AC137" s="1694"/>
      <x:c r="AD137" s="1694"/>
      <x:c r="AE137" s="1156"/>
      <x:c r="AF137" s="1052"/>
    </x:row>
    <x:row r="138" spans="1:32" s="637" customFormat="1" ht="13.5" thickBot="1">
      <x:c r="A138" s="1718"/>
      <x:c r="B138" s="658"/>
      <x:c r="C138" s="923" t="s">
        <x:v>1006</x:v>
      </x:c>
      <x:c r="G138" s="1066">
        <x:f t="shared" ref="G138:S138" si="8">SUM(G118:G137)</x:f>
        <x:v>-29010980.070000008</x:v>
      </x:c>
      <x:c r="H138" s="1066">
        <x:f t="shared" si="8"/>
        <x:v>-28982371.719999995</x:v>
      </x:c>
      <x:c r="I138" s="1066">
        <x:f t="shared" si="8"/>
        <x:v>-23369741.149999991</x:v>
      </x:c>
      <x:c r="J138" s="1066">
        <x:f t="shared" si="8"/>
        <x:v>-23185977.119999997</x:v>
      </x:c>
      <x:c r="K138" s="1066">
        <x:f t="shared" si="8"/>
        <x:v>-22206363.749999989</x:v>
      </x:c>
      <x:c r="L138" s="1066">
        <x:f t="shared" si="8"/>
        <x:v>-22646727.68999999</x:v>
      </x:c>
      <x:c r="M138" s="1066">
        <x:f t="shared" si="8"/>
        <x:v>-23659355.099999994</x:v>
      </x:c>
      <x:c r="N138" s="1066">
        <x:f t="shared" si="8"/>
        <x:v>-24098329.579999994</x:v>
      </x:c>
      <x:c r="O138" s="1066">
        <x:f t="shared" si="8"/>
        <x:v>-24461682.279999994</x:v>
      </x:c>
      <x:c r="P138" s="1066">
        <x:f t="shared" si="8"/>
        <x:v>-25092400.619999994</x:v>
      </x:c>
      <x:c r="Q138" s="1066">
        <x:f t="shared" si="8"/>
        <x:v>-26481731.649999999</x:v>
      </x:c>
      <x:c r="R138" s="1066">
        <x:f t="shared" si="8"/>
        <x:v>-26163253.809999991</x:v>
      </x:c>
      <x:c r="S138" s="1066">
        <x:f t="shared" si="8"/>
        <x:v>-19763875.319999997</x:v>
      </x:c>
      <x:c r="T138" s="1067">
        <x:f t="shared" si="4"/>
        <x:v>-24547906.912307687</x:v>
      </x:c>
      <x:c r="U138" s="1688"/>
      <x:c r="V138" s="1068">
        <x:f>SUM(V118:V137)</x:f>
        <x:v>-4422985.4946153853</x:v>
      </x:c>
      <x:c r="W138" s="869"/>
      <x:c r="X138" s="1068">
        <x:f>SUM(X118:X137)</x:f>
        <x:v>-1694281.0117399718</x:v>
      </x:c>
      <x:c r="Y138" s="1068">
        <x:f>SUM(Y118:Y137)</x:f>
        <x:v>-20124921.4176923</x:v>
      </x:c>
      <x:c r="Z138" s="1697"/>
      <x:c r="AA138" s="1068">
        <x:f>SUM(AA118:AA137)</x:f>
        <x:v>-2410190.011699704</x:v>
      </x:c>
      <x:c r="AB138" s="1068">
        <x:f>SUM(AB118:AB137)</x:f>
        <x:v>0</x:v>
      </x:c>
      <x:c r="AC138" s="1068">
        <x:f>SUM(AC118:AC137)</x:f>
        <x:v>-4104471.0234396765</x:v>
      </x:c>
      <x:c r="AD138" s="1698" t="s">
        <x:v>1521</x:v>
      </x:c>
      <x:c r="AE138" s="1156"/>
      <x:c r="AF138" s="1052"/>
    </x:row>
    <x:row r="139" spans="1:32" s="637" customFormat="1" ht="14.25" thickTop="1" thickBot="1">
      <x:c r="A139" s="1718"/>
      <x:c r="B139" s="658"/>
      <x:c r="C139" s="923"/>
      <x:c r="G139" s="520"/>
      <x:c r="H139" s="520"/>
      <x:c r="I139" s="520"/>
      <x:c r="J139" s="520"/>
      <x:c r="K139" s="520"/>
      <x:c r="L139" s="520"/>
      <x:c r="M139" s="520"/>
      <x:c r="N139" s="520"/>
      <x:c r="O139" s="520"/>
      <x:c r="P139" s="520"/>
      <x:c r="Q139" s="520"/>
      <x:c r="R139" s="520"/>
      <x:c r="S139" s="520"/>
      <x:c r="T139" s="1070"/>
      <x:c r="U139" s="1169"/>
      <x:c r="V139" s="1699"/>
      <x:c r="W139" s="1700"/>
      <x:c r="X139" s="1701"/>
      <x:c r="Y139" s="1701"/>
      <x:c r="Z139" s="1702"/>
      <x:c r="AA139" s="1701"/>
      <x:c r="AB139" s="1701"/>
      <x:c r="AC139" s="1701"/>
      <x:c r="AD139" s="1701"/>
      <x:c r="AE139" s="1703"/>
      <x:c r="AF139" s="1072"/>
    </x:row>
    <x:row r="140" spans="1:32" s="637" customFormat="1" ht="15" customHeight="1">
      <x:c r="A140" s="1718"/>
      <x:c r="B140" s="658"/>
      <x:c r="C140" s="1909" t="s">
        <x:v>1880</x:v>
      </x:c>
      <x:c r="D140" s="1910"/>
      <x:c r="E140" s="1910"/>
      <x:c r="F140" s="1910"/>
      <x:c r="G140" s="1910"/>
      <x:c r="H140" s="1910"/>
      <x:c r="I140" s="1910"/>
      <x:c r="J140" s="1910"/>
      <x:c r="K140" s="1910"/>
      <x:c r="L140" s="1910"/>
      <x:c r="M140" s="1910"/>
      <x:c r="N140" s="1910"/>
      <x:c r="O140" s="1910"/>
      <x:c r="P140" s="1910"/>
      <x:c r="Q140" s="1910"/>
      <x:c r="R140" s="1910"/>
      <x:c r="S140" s="1910"/>
      <x:c r="T140" s="1911"/>
      <x:c r="U140" s="1169"/>
      <x:c r="V140" s="1071"/>
      <x:c r="W140" s="828"/>
      <x:c r="X140" s="1070"/>
      <x:c r="Y140" s="1070"/>
      <x:c r="Z140" s="1069"/>
      <x:c r="AA140" s="1070"/>
      <x:c r="AB140" s="1070"/>
      <x:c r="AC140" s="1070"/>
      <x:c r="AD140" s="1070"/>
      <x:c r="AE140" s="1064"/>
      <x:c r="AF140" s="854"/>
    </x:row>
    <x:row r="141" spans="1:32" s="637" customFormat="1">
      <x:c r="A141" s="1718"/>
      <x:c r="B141" s="658"/>
      <x:c r="C141" s="1912"/>
      <x:c r="D141" s="1913"/>
      <x:c r="E141" s="1913"/>
      <x:c r="F141" s="1913"/>
      <x:c r="G141" s="1913"/>
      <x:c r="H141" s="1913"/>
      <x:c r="I141" s="1913"/>
      <x:c r="J141" s="1913"/>
      <x:c r="K141" s="1913"/>
      <x:c r="L141" s="1913"/>
      <x:c r="M141" s="1913"/>
      <x:c r="N141" s="1913"/>
      <x:c r="O141" s="1913"/>
      <x:c r="P141" s="1913"/>
      <x:c r="Q141" s="1913"/>
      <x:c r="R141" s="1913"/>
      <x:c r="S141" s="1913"/>
      <x:c r="T141" s="1914"/>
      <x:c r="U141" s="1169"/>
      <x:c r="V141" s="1070"/>
      <x:c r="W141" s="828"/>
      <x:c r="X141" s="1070"/>
      <x:c r="Y141" s="1070"/>
      <x:c r="Z141" s="1069"/>
      <x:c r="AA141" s="1070"/>
      <x:c r="AB141" s="1070"/>
      <x:c r="AC141" s="1070"/>
      <x:c r="AD141" s="1070"/>
      <x:c r="AE141" s="1064"/>
      <x:c r="AF141" s="854"/>
    </x:row>
    <x:row r="142" spans="1:32" s="637" customFormat="1">
      <x:c r="A142" s="1718"/>
      <x:c r="B142" s="658"/>
      <x:c r="C142" s="1915"/>
      <x:c r="D142" s="1916"/>
      <x:c r="E142" s="1916"/>
      <x:c r="F142" s="1916"/>
      <x:c r="G142" s="1916"/>
      <x:c r="H142" s="1916"/>
      <x:c r="I142" s="1916"/>
      <x:c r="J142" s="1916"/>
      <x:c r="K142" s="1916"/>
      <x:c r="L142" s="1916"/>
      <x:c r="M142" s="1916"/>
      <x:c r="N142" s="1916"/>
      <x:c r="O142" s="1916"/>
      <x:c r="P142" s="1916"/>
      <x:c r="Q142" s="1916"/>
      <x:c r="R142" s="1916"/>
      <x:c r="S142" s="1916"/>
      <x:c r="T142" s="1917"/>
      <x:c r="U142" s="1169"/>
      <x:c r="V142" s="1070"/>
      <x:c r="W142" s="828"/>
      <x:c r="X142" s="1070"/>
      <x:c r="Y142" s="1070"/>
      <x:c r="Z142" s="1069"/>
      <x:c r="AA142" s="1070"/>
      <x:c r="AB142" s="1070"/>
      <x:c r="AC142" s="1070"/>
      <x:c r="AD142" s="1070"/>
      <x:c r="AE142" s="1064"/>
      <x:c r="AF142" s="854"/>
    </x:row>
    <x:row r="143" spans="1:32">
      <x:c r="A143" s="1713"/>
      <x:c r="B143" s="1713"/>
      <x:c r="C143" s="1157"/>
      <x:c r="D143" s="1157"/>
      <x:c r="E143" s="1157"/>
      <x:c r="F143" s="1157"/>
      <x:c r="G143" s="1014"/>
      <x:c r="H143" s="1014"/>
      <x:c r="I143" s="1014"/>
      <x:c r="J143" s="1014"/>
      <x:c r="K143" s="1039"/>
      <x:c r="L143" s="1014"/>
      <x:c r="M143" s="1014"/>
      <x:c r="N143" s="1014"/>
      <x:c r="O143" s="1014"/>
      <x:c r="P143" s="1014"/>
      <x:c r="Q143" s="1014"/>
    </x:row>
    <x:row r="144" spans="1:32" ht="13.5" thickBot="1">
      <x:c r="A144" s="1713"/>
      <x:c r="B144" s="1713"/>
      <x:c r="C144" s="1157"/>
      <x:c r="D144" s="1157"/>
      <x:c r="E144" s="1157"/>
      <x:c r="F144" s="1157"/>
      <x:c r="G144" s="1014"/>
      <x:c r="H144" s="1014"/>
      <x:c r="I144" s="1014"/>
      <x:c r="J144" s="1014"/>
      <x:c r="K144" s="1039"/>
      <x:c r="L144" s="1014"/>
      <x:c r="M144" s="1014"/>
      <x:c r="N144" s="1014"/>
      <x:c r="O144" s="1014"/>
      <x:c r="P144" s="1014"/>
      <x:c r="Q144" s="1014"/>
    </x:row>
    <x:row r="145" spans="1:17" ht="18">
      <x:c r="A145" s="1918" t="s">
        <x:v>1095</x:v>
      </x:c>
      <x:c r="B145" s="1919"/>
      <x:c r="C145" s="1919"/>
      <x:c r="D145" s="1919"/>
      <x:c r="E145" s="1919"/>
      <x:c r="F145" s="1919"/>
      <x:c r="G145" s="1171"/>
      <x:c r="H145" s="1172" t="s">
        <x:v>216</x:v>
      </x:c>
      <x:c r="I145" s="1172" t="s">
        <x:v>990</x:v>
      </x:c>
      <x:c r="J145" s="1173" t="s">
        <x:v>1146</x:v>
      </x:c>
      <x:c r="K145" s="1039"/>
      <x:c r="L145" s="1014"/>
      <x:c r="M145" s="1014"/>
      <x:c r="N145" s="1014"/>
      <x:c r="O145" s="1014"/>
      <x:c r="P145" s="1014"/>
      <x:c r="Q145" s="1014"/>
    </x:row>
    <x:row r="146" spans="1:17" ht="26.25">
      <x:c r="A146" s="1722"/>
      <x:c r="C146" s="257" t="s">
        <x:v>1095</x:v>
      </x:c>
      <x:c r="D146" s="1174"/>
      <x:c r="E146" s="201"/>
      <x:c r="F146" s="1356" t="s">
        <x:v>1805</x:v>
      </x:c>
      <x:c r="G146" s="1493">
        <x:v>517072.52</x:v>
      </x:c>
      <x:c r="H146" s="1176">
        <x:f>+'ATT H-1A'!H24</x:f>
        <x:v>0.11976146200406269</x:v>
      </x:c>
      <x:c r="I146" s="257" t="s">
        <x:v>1104</x:v>
      </x:c>
      <x:c r="J146" s="1387" t="s">
        <x:v>1842</x:v>
      </x:c>
      <x:c r="K146" s="1039"/>
      <x:c r="L146" s="1014"/>
      <x:c r="M146" s="1014"/>
      <x:c r="N146" s="1014"/>
      <x:c r="O146" s="1014"/>
      <x:c r="P146" s="1014"/>
      <x:c r="Q146" s="1014"/>
    </x:row>
    <x:row r="147" spans="1:17" ht="15.75">
      <x:c r="A147" s="1722"/>
      <x:c r="D147" s="1174"/>
      <x:c r="E147" s="201"/>
      <x:c r="F147" s="1356" t="s">
        <x:v>1805</x:v>
      </x:c>
      <x:c r="G147" s="350">
        <x:v>0</x:v>
      </x:c>
      <x:c r="H147" s="1178">
        <x:v>1</x:v>
      </x:c>
      <x:c r="I147" s="257" t="s">
        <x:v>1005</x:v>
      </x:c>
      <x:c r="J147" s="1359"/>
      <x:c r="K147" s="1039"/>
      <x:c r="L147" s="1014"/>
      <x:c r="M147" s="1014"/>
      <x:c r="N147" s="1014"/>
      <x:c r="O147" s="1014"/>
      <x:c r="P147" s="1014"/>
      <x:c r="Q147" s="1014"/>
    </x:row>
    <x:row r="148" spans="1:17">
      <x:c r="A148" s="1722"/>
      <x:c r="D148" s="1174"/>
      <x:c r="E148" s="201"/>
      <x:c r="F148" s="201"/>
      <x:c r="G148" s="1175">
        <x:v>0</x:v>
      </x:c>
      <x:c r="H148" s="1176">
        <x:f>+'ATT H-1A'!H45</x:f>
        <x:v>0.38306275564381054</x:v>
      </x:c>
      <x:c r="I148" s="257" t="s">
        <x:v>514</x:v>
      </x:c>
      <x:c r="J148" s="1177"/>
      <x:c r="K148" s="1039"/>
      <x:c r="L148" s="1014"/>
      <x:c r="M148" s="1014"/>
      <x:c r="N148" s="1014"/>
      <x:c r="O148" s="1014"/>
      <x:c r="P148" s="1014"/>
      <x:c r="Q148" s="1014"/>
    </x:row>
    <x:row r="149" spans="1:17">
      <x:c r="A149" s="1722"/>
      <x:c r="D149" s="1174"/>
      <x:c r="E149" s="201"/>
      <x:c r="F149" s="201"/>
      <x:c r="G149" s="1179"/>
      <x:c r="H149" s="201"/>
      <x:c r="J149" s="1177"/>
      <x:c r="K149" s="1039"/>
      <x:c r="L149" s="1014"/>
      <x:c r="M149" s="1014"/>
      <x:c r="N149" s="1014"/>
      <x:c r="O149" s="1014"/>
      <x:c r="P149" s="1014"/>
      <x:c r="Q149" s="1014"/>
    </x:row>
    <x:row r="150" spans="1:17">
      <x:c r="A150" s="1722"/>
      <x:c r="D150" s="1174"/>
      <x:c r="E150" s="201"/>
      <x:c r="F150" s="201"/>
      <x:c r="G150" s="1638">
        <x:f>SUM(G146:G149)</x:f>
        <x:v>517072.52</x:v>
      </x:c>
      <x:c r="H150" s="201"/>
      <x:c r="J150" s="1177"/>
      <x:c r="K150" s="1039"/>
      <x:c r="L150" s="1014"/>
      <x:c r="M150" s="1014"/>
      <x:c r="N150" s="1014"/>
      <x:c r="O150" s="1014"/>
      <x:c r="P150" s="1014"/>
      <x:c r="Q150" s="1014"/>
    </x:row>
    <x:row r="151" spans="1:17">
      <x:c r="A151" s="1722"/>
      <x:c r="C151" s="457"/>
      <x:c r="D151" s="1174"/>
      <x:c r="E151" s="1180"/>
      <x:c r="F151" s="201"/>
      <x:c r="G151" s="1357"/>
      <x:c r="H151" s="201"/>
      <x:c r="J151" s="1177"/>
      <x:c r="K151" s="1039"/>
      <x:c r="L151" s="1014"/>
      <x:c r="M151" s="1014"/>
      <x:c r="N151" s="1014"/>
      <x:c r="O151" s="1014"/>
      <x:c r="P151" s="1014"/>
      <x:c r="Q151" s="1014"/>
    </x:row>
    <x:row r="152" spans="1:17" ht="13.5" thickBot="1">
      <x:c r="A152" s="1712"/>
      <x:c r="B152" s="1728"/>
      <x:c r="C152" s="1130"/>
      <x:c r="D152" s="1181"/>
      <x:c r="E152" s="1182"/>
      <x:c r="F152" s="1182"/>
      <x:c r="G152" s="1639">
        <x:f>SUMPRODUCT(G146:G149,H146:H149)</x:f>
        <x:v>61925.360957324949</x:v>
      </x:c>
      <x:c r="H152" s="1182" t="s">
        <x:v>1096</x:v>
      </x:c>
      <x:c r="I152" s="1130"/>
      <x:c r="J152" s="1132"/>
      <x:c r="K152" s="1039"/>
      <x:c r="L152" s="1014"/>
      <x:c r="M152" s="1014"/>
      <x:c r="N152" s="1014"/>
      <x:c r="O152" s="1014"/>
      <x:c r="P152" s="1014"/>
      <x:c r="Q152" s="1014"/>
    </x:row>
    <x:row r="153" spans="1:17">
      <x:c r="A153" s="1713"/>
      <x:c r="B153" s="1713"/>
      <x:c r="C153" s="1157"/>
      <x:c r="D153" s="1157"/>
      <x:c r="E153" s="1157"/>
      <x:c r="F153" s="1157"/>
      <x:c r="G153" s="1014"/>
      <x:c r="H153" s="1014"/>
      <x:c r="I153" s="1014"/>
      <x:c r="J153" s="1014"/>
      <x:c r="K153" s="1039"/>
      <x:c r="L153" s="1014"/>
      <x:c r="M153" s="1014"/>
      <x:c r="N153" s="1014"/>
      <x:c r="O153" s="1014"/>
      <x:c r="P153" s="1014"/>
      <x:c r="Q153" s="1014"/>
    </x:row>
    <x:row r="154" spans="1:17">
      <x:c r="A154" s="1713"/>
      <x:c r="B154" s="1713"/>
      <x:c r="C154" s="1157"/>
      <x:c r="D154" s="1157"/>
      <x:c r="E154" s="1157"/>
      <x:c r="F154" s="1157"/>
      <x:c r="G154" s="1014"/>
      <x:c r="H154" s="1014"/>
      <x:c r="I154" s="1014"/>
      <x:c r="J154" s="1014"/>
      <x:c r="K154" s="1039"/>
      <x:c r="L154" s="1014"/>
      <x:c r="M154" s="1014"/>
      <x:c r="N154" s="1014"/>
      <x:c r="O154" s="1014"/>
      <x:c r="P154" s="1014"/>
      <x:c r="Q154" s="1014"/>
    </x:row>
    <x:row r="155" spans="1:17" ht="18.75" thickBot="1">
      <x:c r="A155" s="1225" t="s">
        <x:v>115</x:v>
      </x:c>
      <x:c r="G155" s="7"/>
      <x:c r="H155" s="7"/>
      <x:c r="I155" s="7"/>
      <x:c r="J155" s="7"/>
      <x:c r="K155" s="7"/>
      <x:c r="L155" s="7"/>
      <x:c r="M155" s="7"/>
      <x:c r="N155" s="7"/>
      <x:c r="O155" s="7"/>
      <x:c r="P155" s="7"/>
      <x:c r="Q155" s="7"/>
    </x:row>
    <x:row r="156" spans="1:17" ht="26.25">
      <x:c r="A156" s="1879" t="s">
        <x:v>50</x:v>
      </x:c>
      <x:c r="B156" s="1880"/>
      <x:c r="C156" s="1880"/>
      <x:c r="D156" s="1880"/>
      <x:c r="E156" s="1880"/>
      <x:c r="F156" s="1881"/>
      <x:c r="G156" s="1012" t="s">
        <x:v>309</x:v>
      </x:c>
      <x:c r="H156" s="1885" t="s">
        <x:v>116</x:v>
      </x:c>
      <x:c r="I156" s="1885"/>
      <x:c r="J156" s="1885"/>
      <x:c r="K156" s="1885"/>
      <x:c r="L156" s="1885"/>
      <x:c r="M156" s="1885"/>
      <x:c r="N156" s="1885"/>
      <x:c r="O156" s="1885"/>
      <x:c r="P156" s="1885"/>
      <x:c r="Q156" s="1906"/>
    </x:row>
    <x:row r="157" spans="1:17">
      <x:c r="A157" s="1723"/>
      <x:c r="B157" s="1113" t="s">
        <x:v>117</x:v>
      </x:c>
      <x:c r="C157" s="1079"/>
      <x:c r="D157" s="1183"/>
      <x:c r="E157" s="1136"/>
      <x:c r="F157" s="1145"/>
      <x:c r="G157" s="1020" t="s">
        <x:v>97</x:v>
      </x:c>
      <x:c r="H157" s="1014"/>
      <x:c r="I157" s="1014"/>
      <x:c r="J157" s="1014"/>
      <x:c r="K157" s="1014"/>
      <x:c r="L157" s="1014"/>
      <x:c r="M157" s="1014"/>
      <x:c r="N157" s="1014"/>
      <x:c r="O157" s="1014"/>
      <x:c r="P157" s="1014"/>
      <x:c r="Q157" s="1021"/>
    </x:row>
    <x:row r="158" spans="1:17" ht="12.75" customHeight="1">
      <x:c r="A158" s="1709">
        <x:v>55</x:v>
      </x:c>
      <x:c r="B158" s="104"/>
      <x:c r="C158" s="104" t="s">
        <x:v>309</x:v>
      </x:c>
      <x:c r="D158" s="1126"/>
      <x:c r="E158" s="1110" t="s">
        <x:v>777</x:v>
      </x:c>
      <x:c r="F158" s="1129" t="s">
        <x:v>310</x:v>
      </x:c>
      <x:c r="G158" s="1640">
        <x:v>0</x:v>
      </x:c>
      <x:c r="H158" s="1870" t="s">
        <x:v>80</x:v>
      </x:c>
      <x:c r="I158" s="1870"/>
      <x:c r="J158" s="1870"/>
      <x:c r="K158" s="1870"/>
      <x:c r="L158" s="1870"/>
      <x:c r="M158" s="1870"/>
      <x:c r="N158" s="1870"/>
      <x:c r="O158" s="1870"/>
      <x:c r="P158" s="1870"/>
      <x:c r="Q158" s="1871"/>
    </x:row>
    <x:row r="159" spans="1:17">
      <x:c r="A159" s="1709">
        <x:v>56</x:v>
      </x:c>
      <x:c r="B159" s="104"/>
      <x:c r="C159" s="498" t="s">
        <x:v>1103</x:v>
      </x:c>
      <x:c r="D159" s="1126"/>
      <x:c r="E159" s="1110" t="s">
        <x:v>777</x:v>
      </x:c>
      <x:c r="F159" s="1129" t="s">
        <x:v>310</x:v>
      </x:c>
      <x:c r="G159" s="1640">
        <x:v>0</x:v>
      </x:c>
      <x:c r="H159" s="1870" t="s">
        <x:v>80</x:v>
      </x:c>
      <x:c r="I159" s="1870"/>
      <x:c r="J159" s="1870"/>
      <x:c r="K159" s="1870"/>
      <x:c r="L159" s="1870"/>
      <x:c r="M159" s="1870"/>
      <x:c r="N159" s="1870"/>
      <x:c r="O159" s="1870"/>
      <x:c r="P159" s="1870"/>
      <x:c r="Q159" s="1871"/>
    </x:row>
    <x:row r="160" spans="1:17" ht="13.5" thickBot="1">
      <x:c r="A160" s="1711"/>
      <x:c r="B160" s="1122"/>
      <x:c r="C160" s="1121"/>
      <x:c r="D160" s="1121"/>
      <x:c r="E160" s="1124"/>
      <x:c r="F160" s="1185"/>
      <x:c r="G160" s="1023"/>
      <x:c r="H160" s="1023"/>
      <x:c r="I160" s="1023"/>
      <x:c r="J160" s="1023"/>
      <x:c r="K160" s="1038" t="s">
        <x:v>108</x:v>
      </x:c>
      <x:c r="L160" s="1023"/>
      <x:c r="M160" s="1023"/>
      <x:c r="N160" s="1023"/>
      <x:c r="O160" s="1023"/>
      <x:c r="P160" s="1023"/>
      <x:c r="Q160" s="1024"/>
    </x:row>
    <x:row r="161" spans="1:18">
      <x:c r="A161" s="104"/>
      <x:c r="B161" s="104"/>
      <x:c r="C161" s="1126"/>
      <x:c r="D161" s="1126"/>
      <x:c r="E161" s="1110"/>
      <x:c r="F161" s="1126"/>
      <x:c r="G161" s="1014"/>
      <x:c r="H161" s="1014"/>
      <x:c r="I161" s="1014"/>
      <x:c r="J161" s="1014"/>
      <x:c r="K161" s="1039"/>
      <x:c r="L161" s="1014"/>
      <x:c r="M161" s="1014"/>
      <x:c r="N161" s="1014"/>
      <x:c r="O161" s="1014"/>
      <x:c r="P161" s="1014"/>
      <x:c r="Q161" s="1014"/>
    </x:row>
    <x:row r="162" spans="1:18">
      <x:c r="A162" s="104"/>
      <x:c r="B162" s="104"/>
      <x:c r="C162" s="1126"/>
      <x:c r="D162" s="1126"/>
      <x:c r="E162" s="1110"/>
      <x:c r="F162" s="1126"/>
      <x:c r="G162" s="1014"/>
      <x:c r="H162" s="1014"/>
      <x:c r="I162" s="1014"/>
      <x:c r="J162" s="1014"/>
      <x:c r="K162" s="1039"/>
      <x:c r="L162" s="1014"/>
      <x:c r="M162" s="1014"/>
      <x:c r="N162" s="1014"/>
      <x:c r="O162" s="1014"/>
      <x:c r="P162" s="1014"/>
      <x:c r="Q162" s="1014"/>
    </x:row>
    <x:row r="163" spans="1:18" ht="18.75" thickBot="1">
      <x:c r="A163" s="1227" t="s">
        <x:v>118</x:v>
      </x:c>
      <x:c r="B163" s="104"/>
      <x:c r="C163" s="1126"/>
      <x:c r="D163" s="1126"/>
      <x:c r="E163" s="1110"/>
      <x:c r="F163" s="1126"/>
      <x:c r="G163" s="1014"/>
      <x:c r="H163" s="1014"/>
      <x:c r="I163" s="1014"/>
      <x:c r="J163" s="1014"/>
      <x:c r="K163" s="1039"/>
      <x:c r="L163" s="1014"/>
      <x:c r="M163" s="1014"/>
      <x:c r="N163" s="1014"/>
      <x:c r="O163" s="1014"/>
      <x:c r="P163" s="1014"/>
      <x:c r="Q163" s="1014"/>
    </x:row>
    <x:row r="164" spans="1:18" ht="15.75">
      <x:c r="A164" s="1879" t="s">
        <x:v>50</x:v>
      </x:c>
      <x:c r="B164" s="1880"/>
      <x:c r="C164" s="1880"/>
      <x:c r="D164" s="1880"/>
      <x:c r="E164" s="1880"/>
      <x:c r="F164" s="1881"/>
      <x:c r="G164" s="1186" t="s">
        <x:v>119</x:v>
      </x:c>
      <x:c r="H164" s="1073" t="s">
        <x:v>120</x:v>
      </x:c>
      <x:c r="I164" s="1073" t="s">
        <x:v>121</x:v>
      </x:c>
      <x:c r="J164" s="1073" t="s">
        <x:v>122</x:v>
      </x:c>
      <x:c r="K164" s="1074"/>
      <x:c r="L164" s="1073"/>
      <x:c r="M164" s="1073"/>
      <x:c r="N164" s="1073"/>
      <x:c r="O164" s="1073"/>
      <x:c r="P164" s="1073"/>
      <x:c r="Q164" s="1075"/>
    </x:row>
    <x:row r="165" spans="1:18">
      <x:c r="A165" s="1709">
        <x:v>61</x:v>
      </x:c>
      <x:c r="B165" s="104"/>
      <x:c r="C165" s="104" t="s">
        <x:v>316</x:v>
      </x:c>
      <x:c r="D165" s="1126"/>
      <x:c r="E165" s="1126"/>
      <x:c r="F165" s="1187" t="s">
        <x:v>297</x:v>
      </x:c>
      <x:c r="G165" s="1076">
        <x:v>0</x:v>
      </x:c>
      <x:c r="H165" s="1014"/>
      <x:c r="I165" s="1014"/>
      <x:c r="J165" s="1014"/>
      <x:c r="K165" s="1039"/>
      <x:c r="L165" s="1014"/>
      <x:c r="M165" s="1014"/>
      <x:c r="N165" s="1014"/>
      <x:c r="O165" s="1014"/>
      <x:c r="P165" s="1014"/>
      <x:c r="Q165" s="1021"/>
      <x:c r="R165" s="7"/>
    </x:row>
    <x:row r="166" spans="1:18" ht="13.5" thickBot="1">
      <x:c r="A166" s="1711">
        <x:v>62</x:v>
      </x:c>
      <x:c r="B166" s="1122"/>
      <x:c r="C166" s="1122" t="s">
        <x:v>317</x:v>
      </x:c>
      <x:c r="D166" s="1121"/>
      <x:c r="E166" s="1121"/>
      <x:c r="F166" s="1188" t="s">
        <x:v>297</x:v>
      </x:c>
      <x:c r="G166" s="1077">
        <x:v>0</x:v>
      </x:c>
      <x:c r="H166" s="1023">
        <x:v>5</x:v>
      </x:c>
      <x:c r="I166" s="1078">
        <x:v>0</x:v>
      </x:c>
      <x:c r="J166" s="1078">
        <x:v>0</x:v>
      </x:c>
      <x:c r="K166" s="1038"/>
      <x:c r="L166" s="1023"/>
      <x:c r="M166" s="1023"/>
      <x:c r="N166" s="1023"/>
      <x:c r="O166" s="1023"/>
      <x:c r="P166" s="1023"/>
      <x:c r="Q166" s="1024"/>
      <x:c r="R166" s="7"/>
    </x:row>
    <x:row r="167" spans="1:18">
      <x:c r="A167" s="104"/>
      <x:c r="B167" s="104"/>
      <x:c r="C167" s="1126"/>
      <x:c r="D167" s="1126"/>
      <x:c r="E167" s="1110"/>
      <x:c r="F167" s="1126"/>
      <x:c r="G167" s="1014"/>
      <x:c r="H167" s="1014"/>
      <x:c r="I167" s="1014"/>
      <x:c r="J167" s="1014"/>
      <x:c r="K167" s="1039"/>
      <x:c r="L167" s="1014"/>
      <x:c r="M167" s="1014"/>
      <x:c r="N167" s="1014"/>
      <x:c r="O167" s="1014"/>
      <x:c r="P167" s="1014"/>
      <x:c r="Q167" s="1014"/>
    </x:row>
    <x:row r="168" spans="1:18">
      <x:c r="A168" s="104"/>
      <x:c r="B168" s="104"/>
      <x:c r="C168" s="1126"/>
      <x:c r="D168" s="1126"/>
      <x:c r="E168" s="1110"/>
      <x:c r="F168" s="1126"/>
      <x:c r="G168" s="1014"/>
      <x:c r="H168" s="1014"/>
      <x:c r="I168" s="1014"/>
      <x:c r="J168" s="1014"/>
      <x:c r="K168" s="1039"/>
      <x:c r="L168" s="1014"/>
      <x:c r="M168" s="1014"/>
      <x:c r="N168" s="1014"/>
      <x:c r="O168" s="1014"/>
      <x:c r="P168" s="1014"/>
      <x:c r="Q168" s="1014"/>
    </x:row>
    <x:row r="169" spans="1:18" ht="18.75" thickBot="1">
      <x:c r="A169" s="1225" t="s">
        <x:v>123</x:v>
      </x:c>
      <x:c r="G169" s="7"/>
      <x:c r="H169" s="7"/>
      <x:c r="I169" s="7"/>
      <x:c r="J169" s="7"/>
      <x:c r="K169" s="7"/>
      <x:c r="L169" s="7"/>
      <x:c r="M169" s="7"/>
      <x:c r="N169" s="7"/>
      <x:c r="O169" s="7"/>
      <x:c r="P169" s="7"/>
      <x:c r="Q169" s="7"/>
    </x:row>
    <x:row r="170" spans="1:18" ht="26.25">
      <x:c r="A170" s="1879" t="s">
        <x:v>50</x:v>
      </x:c>
      <x:c r="B170" s="1880"/>
      <x:c r="C170" s="1880"/>
      <x:c r="D170" s="1880"/>
      <x:c r="E170" s="1880"/>
      <x:c r="F170" s="1881"/>
      <x:c r="G170" s="1012" t="s">
        <x:v>412</x:v>
      </x:c>
      <x:c r="H170" s="1885" t="s">
        <x:v>124</x:v>
      </x:c>
      <x:c r="I170" s="1886"/>
      <x:c r="J170" s="1886"/>
      <x:c r="K170" s="1886"/>
      <x:c r="L170" s="1886"/>
      <x:c r="M170" s="1886"/>
      <x:c r="N170" s="1886"/>
      <x:c r="O170" s="1886"/>
      <x:c r="P170" s="1886"/>
      <x:c r="Q170" s="1887"/>
    </x:row>
    <x:row r="171" spans="1:18">
      <x:c r="A171" s="1709"/>
      <x:c r="B171" s="1113" t="s">
        <x:v>409</x:v>
      </x:c>
      <x:c r="C171" s="1126"/>
      <x:c r="D171" s="1126"/>
      <x:c r="E171" s="1126"/>
      <x:c r="F171" s="1184"/>
      <x:c r="G171" s="1020" t="s">
        <x:v>97</x:v>
      </x:c>
      <x:c r="H171" s="1014"/>
      <x:c r="I171" s="1014"/>
      <x:c r="J171" s="1014"/>
      <x:c r="K171" s="1014"/>
      <x:c r="L171" s="1014"/>
      <x:c r="M171" s="1014"/>
      <x:c r="N171" s="1014"/>
      <x:c r="O171" s="1014"/>
      <x:c r="P171" s="1014"/>
      <x:c r="Q171" s="1021"/>
    </x:row>
    <x:row r="172" spans="1:18" ht="12.75" customHeight="1">
      <x:c r="A172" s="1709">
        <x:v>155</x:v>
      </x:c>
      <x:c r="B172" s="104"/>
      <x:c r="C172" s="104" t="s">
        <x:v>412</x:v>
      </x:c>
      <x:c r="D172" s="1126"/>
      <x:c r="E172" s="1110" t="s">
        <x:v>777</x:v>
      </x:c>
      <x:c r="F172" s="1129" t="s">
        <x:v>321</x:v>
      </x:c>
      <x:c r="G172" s="1641">
        <x:v>0</x:v>
      </x:c>
      <x:c r="H172" s="1870" t="s">
        <x:v>80</x:v>
      </x:c>
      <x:c r="I172" s="1872"/>
      <x:c r="J172" s="1872"/>
      <x:c r="K172" s="1872"/>
      <x:c r="L172" s="1872"/>
      <x:c r="M172" s="1872"/>
      <x:c r="N172" s="1872"/>
      <x:c r="O172" s="1872"/>
      <x:c r="P172" s="1872"/>
      <x:c r="Q172" s="1873"/>
      <x:c r="R172" s="7"/>
    </x:row>
    <x:row r="173" spans="1:18" ht="13.5" thickBot="1">
      <x:c r="A173" s="1711"/>
      <x:c r="B173" s="1122"/>
      <x:c r="C173" s="1121"/>
      <x:c r="D173" s="1121"/>
      <x:c r="E173" s="1124"/>
      <x:c r="F173" s="1185"/>
      <x:c r="G173" s="1023"/>
      <x:c r="H173" s="1023"/>
      <x:c r="I173" s="1023"/>
      <x:c r="J173" s="1023"/>
      <x:c r="K173" s="1038" t="s">
        <x:v>108</x:v>
      </x:c>
      <x:c r="L173" s="1023"/>
      <x:c r="M173" s="1023"/>
      <x:c r="N173" s="1023"/>
      <x:c r="O173" s="1023"/>
      <x:c r="P173" s="1023"/>
      <x:c r="Q173" s="1024"/>
    </x:row>
    <x:row r="174" spans="1:18">
      <x:c r="A174" s="104"/>
      <x:c r="B174" s="104"/>
      <x:c r="C174" s="1126"/>
      <x:c r="D174" s="1126"/>
      <x:c r="E174" s="1110"/>
      <x:c r="F174" s="1126"/>
      <x:c r="G174" s="1014"/>
      <x:c r="H174" s="1014"/>
      <x:c r="I174" s="1014"/>
      <x:c r="J174" s="1014"/>
      <x:c r="K174" s="1039"/>
      <x:c r="L174" s="1014"/>
      <x:c r="M174" s="1014"/>
      <x:c r="N174" s="1014"/>
      <x:c r="O174" s="1014"/>
      <x:c r="P174" s="1014"/>
      <x:c r="Q174" s="1014"/>
    </x:row>
    <x:row r="175" spans="1:18">
      <x:c r="A175" s="104"/>
      <x:c r="B175" s="104"/>
      <x:c r="C175" s="1126"/>
      <x:c r="D175" s="1126"/>
      <x:c r="E175" s="1110"/>
      <x:c r="F175" s="1126"/>
      <x:c r="G175" s="1014"/>
      <x:c r="H175" s="1014"/>
      <x:c r="I175" s="1014"/>
      <x:c r="J175" s="1014"/>
      <x:c r="K175" s="1039"/>
      <x:c r="L175" s="1014"/>
      <x:c r="M175" s="1014"/>
      <x:c r="N175" s="1014"/>
      <x:c r="O175" s="1014"/>
      <x:c r="P175" s="1014"/>
      <x:c r="Q175" s="1014"/>
    </x:row>
    <x:row r="176" spans="1:18" ht="18.75" thickBot="1">
      <x:c r="A176" s="1225" t="s">
        <x:v>428</x:v>
      </x:c>
      <x:c r="G176" s="7"/>
      <x:c r="H176" s="7"/>
      <x:c r="I176" s="7"/>
      <x:c r="J176" s="7"/>
      <x:c r="K176" s="7"/>
      <x:c r="L176" s="7"/>
      <x:c r="M176" s="7"/>
      <x:c r="N176" s="7"/>
      <x:c r="O176" s="7"/>
      <x:c r="P176" s="7"/>
      <x:c r="Q176" s="7"/>
    </x:row>
    <x:row r="177" spans="1:17" ht="15.75">
      <x:c r="A177" s="1879" t="s">
        <x:v>50</x:v>
      </x:c>
      <x:c r="B177" s="1880"/>
      <x:c r="C177" s="1880"/>
      <x:c r="D177" s="1880"/>
      <x:c r="E177" s="1880"/>
      <x:c r="F177" s="1880"/>
      <x:c r="G177" s="1011" t="s">
        <x:v>109</x:v>
      </x:c>
      <x:c r="H177" s="1885" t="s">
        <x:v>125</x:v>
      </x:c>
      <x:c r="I177" s="1886"/>
      <x:c r="J177" s="1886"/>
      <x:c r="K177" s="1886"/>
      <x:c r="L177" s="1886"/>
      <x:c r="M177" s="1886"/>
      <x:c r="N177" s="1886"/>
      <x:c r="O177" s="1886"/>
      <x:c r="P177" s="1886"/>
      <x:c r="Q177" s="1887"/>
    </x:row>
    <x:row r="178" spans="1:17">
      <x:c r="A178" s="1709"/>
      <x:c r="B178" s="1035" t="s">
        <x:v>413</x:v>
      </x:c>
      <x:c r="C178" s="854"/>
      <x:c r="D178" s="854"/>
      <x:c r="E178" s="1025"/>
      <x:c r="F178" s="1082"/>
      <x:c r="G178" s="1013"/>
      <x:c r="H178" s="1014"/>
      <x:c r="I178" s="1014"/>
      <x:c r="J178" s="1014"/>
      <x:c r="K178" s="1014"/>
      <x:c r="L178" s="1014"/>
      <x:c r="M178" s="1014"/>
      <x:c r="N178" s="1014"/>
      <x:c r="O178" s="1014"/>
      <x:c r="P178" s="1014"/>
      <x:c r="Q178" s="1021"/>
    </x:row>
    <x:row r="179" spans="1:17" ht="13.5" thickBot="1">
      <x:c r="A179" s="1711">
        <x:v>171</x:v>
      </x:c>
      <x:c r="B179" s="1141"/>
      <x:c r="C179" s="1122" t="s">
        <x:v>428</x:v>
      </x:c>
      <x:c r="D179" s="1123"/>
      <x:c r="E179" s="1121"/>
      <x:c r="F179" s="1121"/>
      <x:c r="G179" s="1642">
        <x:v>0</x:v>
      </x:c>
      <x:c r="H179" s="1888"/>
      <x:c r="I179" s="1889"/>
      <x:c r="J179" s="1889"/>
      <x:c r="K179" s="1889"/>
      <x:c r="L179" s="1889"/>
      <x:c r="M179" s="1889"/>
      <x:c r="N179" s="1889"/>
      <x:c r="O179" s="1889"/>
      <x:c r="P179" s="1889"/>
      <x:c r="Q179" s="1890"/>
    </x:row>
    <x:row r="180" spans="1:17">
      <x:c r="A180" s="104"/>
      <x:c r="B180" s="104"/>
      <x:c r="C180" s="1126"/>
      <x:c r="D180" s="1126"/>
      <x:c r="E180" s="1110"/>
      <x:c r="F180" s="1126"/>
      <x:c r="G180" s="1014"/>
      <x:c r="H180" s="1014"/>
      <x:c r="I180" s="1014"/>
      <x:c r="J180" s="1014"/>
      <x:c r="K180" s="1039"/>
      <x:c r="L180" s="1014"/>
      <x:c r="M180" s="1014"/>
      <x:c r="N180" s="1014"/>
      <x:c r="O180" s="1014"/>
      <x:c r="P180" s="1014"/>
      <x:c r="Q180" s="1014"/>
    </x:row>
    <x:row r="181" spans="1:17">
      <x:c r="A181" s="104"/>
      <x:c r="B181" s="104"/>
      <x:c r="C181" s="1126"/>
      <x:c r="D181" s="1126"/>
      <x:c r="E181" s="1110"/>
      <x:c r="F181" s="1126"/>
      <x:c r="G181" s="1014"/>
      <x:c r="H181" s="1014"/>
      <x:c r="I181" s="1014"/>
      <x:c r="J181" s="1014"/>
      <x:c r="K181" s="1039"/>
      <x:c r="L181" s="1014"/>
      <x:c r="M181" s="1014"/>
      <x:c r="N181" s="1014"/>
      <x:c r="O181" s="1014"/>
      <x:c r="P181" s="1014"/>
      <x:c r="Q181" s="1014"/>
    </x:row>
    <x:row r="182" spans="1:17" ht="18.75" thickBot="1">
      <x:c r="A182" s="1225" t="s">
        <x:v>126</x:v>
      </x:c>
      <x:c r="G182" s="7"/>
      <x:c r="H182" s="7"/>
      <x:c r="I182" s="7"/>
      <x:c r="J182" s="7"/>
      <x:c r="K182" s="7"/>
      <x:c r="L182" s="7"/>
      <x:c r="M182" s="7"/>
      <x:c r="N182" s="7"/>
      <x:c r="O182" s="7"/>
      <x:c r="P182" s="7"/>
      <x:c r="Q182" s="7"/>
    </x:row>
    <x:row r="183" spans="1:17" ht="15.75">
      <x:c r="A183" s="1879" t="s">
        <x:v>50</x:v>
      </x:c>
      <x:c r="B183" s="1880"/>
      <x:c r="C183" s="1880"/>
      <x:c r="D183" s="1880"/>
      <x:c r="E183" s="1880"/>
      <x:c r="F183" s="1881"/>
      <x:c r="G183" s="1011" t="s">
        <x:v>431</x:v>
      </x:c>
      <x:c r="H183" s="1885" t="s">
        <x:v>125</x:v>
      </x:c>
      <x:c r="I183" s="1886"/>
      <x:c r="J183" s="1886"/>
      <x:c r="K183" s="1886"/>
      <x:c r="L183" s="1886"/>
      <x:c r="M183" s="1886"/>
      <x:c r="N183" s="1886"/>
      <x:c r="O183" s="1886"/>
      <x:c r="P183" s="1886"/>
      <x:c r="Q183" s="1887"/>
    </x:row>
    <x:row r="184" spans="1:17">
      <x:c r="A184" s="1709"/>
      <x:c r="B184" s="1035" t="s">
        <x:v>127</x:v>
      </x:c>
      <x:c r="C184" s="854"/>
      <x:c r="D184" s="854"/>
      <x:c r="E184" s="1025"/>
      <x:c r="F184" s="1083"/>
      <x:c r="G184" s="1013"/>
      <x:c r="H184" s="1014"/>
      <x:c r="I184" s="1014"/>
      <x:c r="J184" s="1014"/>
      <x:c r="K184" s="1014"/>
      <x:c r="L184" s="1014"/>
      <x:c r="M184" s="1014"/>
      <x:c r="N184" s="1014"/>
      <x:c r="O184" s="1014"/>
      <x:c r="P184" s="1014"/>
      <x:c r="Q184" s="1021"/>
    </x:row>
    <x:row r="185" spans="1:17" ht="13.5" thickBot="1">
      <x:c r="A185" s="1711">
        <x:v>173</x:v>
      </x:c>
      <x:c r="B185" s="1141"/>
      <x:c r="C185" s="1122" t="s">
        <x:v>431</x:v>
      </x:c>
      <x:c r="D185" s="1123"/>
      <x:c r="E185" s="1124" t="s">
        <x:v>802</x:v>
      </x:c>
      <x:c r="F185" s="1140" t="s">
        <x:v>321</x:v>
      </x:c>
      <x:c r="G185" s="1536">
        <x:v>2614</x:v>
      </x:c>
      <x:c r="H185" s="1888" t="s">
        <x:v>1853</x:v>
      </x:c>
      <x:c r="I185" s="1889"/>
      <x:c r="J185" s="1889"/>
      <x:c r="K185" s="1889"/>
      <x:c r="L185" s="1889"/>
      <x:c r="M185" s="1889"/>
      <x:c r="N185" s="1889"/>
      <x:c r="O185" s="1889"/>
      <x:c r="P185" s="1889"/>
      <x:c r="Q185" s="1890"/>
    </x:row>
    <x:row r="186" spans="1:17">
      <x:c r="G186" s="7"/>
      <x:c r="H186" s="7"/>
      <x:c r="I186" s="7"/>
      <x:c r="J186" s="7"/>
      <x:c r="K186" s="7"/>
      <x:c r="L186" s="7"/>
      <x:c r="M186" s="7"/>
      <x:c r="N186" s="7"/>
      <x:c r="O186" s="7"/>
      <x:c r="P186" s="7"/>
      <x:c r="Q186" s="7"/>
    </x:row>
    <x:row r="187" spans="1:17">
      <x:c r="G187" s="7"/>
      <x:c r="H187" s="7"/>
      <x:c r="I187" s="7"/>
      <x:c r="J187" s="7"/>
      <x:c r="K187" s="7"/>
      <x:c r="L187" s="7"/>
      <x:c r="M187" s="7"/>
      <x:c r="N187" s="7"/>
      <x:c r="O187" s="7"/>
      <x:c r="P187" s="7"/>
      <x:c r="Q187" s="7"/>
    </x:row>
    <x:row r="188" spans="1:17" ht="18.75" thickBot="1">
      <x:c r="A188" s="1225" t="s">
        <x:v>128</x:v>
      </x:c>
      <x:c r="G188" s="7"/>
      <x:c r="H188" s="7"/>
      <x:c r="I188" s="7"/>
      <x:c r="J188" s="7"/>
      <x:c r="K188" s="7"/>
      <x:c r="L188" s="7"/>
      <x:c r="M188" s="7"/>
      <x:c r="N188" s="7"/>
      <x:c r="O188" s="7"/>
      <x:c r="P188" s="7"/>
      <x:c r="Q188" s="7"/>
    </x:row>
    <x:row r="189" spans="1:17">
      <x:c r="A189" s="1724"/>
      <x:c r="B189" s="1731"/>
      <x:c r="C189" s="1189" t="s">
        <x:v>129</x:v>
      </x:c>
      <x:c r="D189" s="1189" t="s">
        <x:v>130</x:v>
      </x:c>
      <x:c r="E189" s="1189" t="s">
        <x:v>131</x:v>
      </x:c>
      <x:c r="F189" s="1189" t="s">
        <x:v>132</x:v>
      </x:c>
      <x:c r="G189" s="1876" t="s">
        <x:v>133</x:v>
      </x:c>
      <x:c r="H189" s="1903"/>
      <x:c r="I189" s="1877" t="s">
        <x:v>134</x:v>
      </x:c>
      <x:c r="J189" s="1903"/>
      <x:c r="K189" s="1877" t="s">
        <x:v>135</x:v>
      </x:c>
      <x:c r="L189" s="1903"/>
      <x:c r="M189" s="1080"/>
      <x:c r="N189" s="1080"/>
      <x:c r="O189" s="1080"/>
      <x:c r="P189" s="1080"/>
      <x:c r="Q189" s="1081"/>
    </x:row>
    <x:row r="190" spans="1:17">
      <x:c r="A190" s="1709"/>
      <x:c r="B190" s="1113"/>
      <x:c r="C190" s="973" t="s">
        <x:v>1414</x:v>
      </x:c>
      <x:c r="D190" s="1126"/>
      <x:c r="E190" s="579"/>
      <x:c r="F190" s="579"/>
      <x:c r="G190" s="1900">
        <x:v>0</x:v>
      </x:c>
      <x:c r="H190" s="1901"/>
      <x:c r="I190" s="1902">
        <x:v>0</x:v>
      </x:c>
      <x:c r="J190" s="1901"/>
      <x:c r="K190" s="1902">
        <x:v>0</x:v>
      </x:c>
      <x:c r="L190" s="1901"/>
      <x:c r="M190" s="1082"/>
      <x:c r="N190" s="1082"/>
      <x:c r="O190" s="1082"/>
      <x:c r="P190" s="1082"/>
      <x:c r="Q190" s="1083"/>
    </x:row>
    <x:row r="191" spans="1:17">
      <x:c r="A191" s="1709"/>
      <x:c r="B191" s="104"/>
      <x:c r="C191" s="1126"/>
      <x:c r="D191" s="1126"/>
      <x:c r="E191" s="579"/>
      <x:c r="F191" s="579"/>
      <x:c r="G191" s="1190"/>
      <x:c r="H191" s="579"/>
      <x:c r="I191" s="1022"/>
      <x:c r="J191" s="580"/>
      <x:c r="K191" s="1022"/>
      <x:c r="L191" s="580"/>
      <x:c r="M191" s="580"/>
      <x:c r="N191" s="580"/>
      <x:c r="O191" s="580"/>
      <x:c r="P191" s="580"/>
      <x:c r="Q191" s="1084"/>
    </x:row>
    <x:row r="192" spans="1:17" ht="13.5" thickBot="1">
      <x:c r="A192" s="1711"/>
      <x:c r="B192" s="1122"/>
      <x:c r="C192" s="1121" t="s">
        <x:v>44</x:v>
      </x:c>
      <x:c r="D192" s="1121"/>
      <x:c r="E192" s="1124"/>
      <x:c r="F192" s="1121"/>
      <x:c r="G192" s="1882">
        <x:v>0</x:v>
      </x:c>
      <x:c r="H192" s="1883"/>
      <x:c r="I192" s="1884">
        <x:v>0</x:v>
      </x:c>
      <x:c r="J192" s="1883"/>
      <x:c r="K192" s="1884">
        <x:v>0</x:v>
      </x:c>
      <x:c r="L192" s="1883"/>
      <x:c r="M192" s="1085"/>
      <x:c r="N192" s="1085"/>
      <x:c r="O192" s="1085"/>
      <x:c r="P192" s="1085"/>
      <x:c r="Q192" s="1086"/>
    </x:row>
    <x:row r="193" spans="1:19">
      <x:c r="A193" s="104"/>
      <x:c r="B193" s="104"/>
      <x:c r="C193" s="1126"/>
      <x:c r="D193" s="1126"/>
      <x:c r="E193" s="1110"/>
      <x:c r="F193" s="1126"/>
      <x:c r="G193" s="1191"/>
      <x:c r="H193" s="581"/>
      <x:c r="I193" s="1191"/>
      <x:c r="J193" s="581"/>
      <x:c r="K193" s="1191"/>
      <x:c r="L193" s="581"/>
      <x:c r="M193" s="1082"/>
      <x:c r="N193" s="1082"/>
      <x:c r="O193" s="1082"/>
      <x:c r="P193" s="1082"/>
      <x:c r="Q193" s="1082"/>
    </x:row>
    <x:row r="194" spans="1:19">
      <x:c r="G194" s="7"/>
      <x:c r="H194" s="7"/>
      <x:c r="I194" s="7"/>
      <x:c r="J194" s="7"/>
      <x:c r="K194" s="7"/>
      <x:c r="L194" s="7"/>
      <x:c r="M194" s="7"/>
      <x:c r="N194" s="7"/>
      <x:c r="O194" s="7"/>
      <x:c r="P194" s="7"/>
      <x:c r="Q194" s="7"/>
    </x:row>
    <x:row r="195" spans="1:19" ht="18.75" thickBot="1">
      <x:c r="A195" s="1225" t="s">
        <x:v>957</x:v>
      </x:c>
      <x:c r="G195" s="1390"/>
      <x:c r="H195" s="7"/>
      <x:c r="I195" s="11"/>
      <x:c r="J195" s="7"/>
      <x:c r="K195" s="7"/>
      <x:c r="L195" s="7"/>
      <x:c r="M195" s="7"/>
      <x:c r="N195" s="7"/>
      <x:c r="O195" s="7"/>
      <x:c r="P195" s="7"/>
      <x:c r="Q195" s="7"/>
    </x:row>
    <x:row r="196" spans="1:19" ht="26.25" customHeight="1">
      <x:c r="A196" s="1876"/>
      <x:c r="B196" s="1877"/>
      <x:c r="C196" s="1877" t="s">
        <x:v>958</x:v>
      </x:c>
      <x:c r="D196" s="1877"/>
      <x:c r="E196" s="1877"/>
      <x:c r="F196" s="1878"/>
      <x:c r="G196" s="1011" t="s">
        <x:v>959</x:v>
      </x:c>
      <x:c r="H196" s="1259" t="s">
        <x:v>960</x:v>
      </x:c>
      <x:c r="I196" s="1478" t="s">
        <x:v>1640</x:v>
      </x:c>
      <x:c r="J196" s="1089"/>
      <x:c r="K196" s="1087"/>
      <x:c r="L196" s="1087"/>
      <x:c r="M196" s="1087"/>
      <x:c r="N196" s="1087"/>
      <x:c r="O196" s="1087"/>
      <x:c r="P196" s="1088"/>
    </x:row>
    <x:row r="197" spans="1:19" ht="15.75" customHeight="1">
      <x:c r="A197" s="1709">
        <x:v>6</x:v>
      </x:c>
      <x:c r="B197" s="104"/>
      <x:c r="C197" s="104" t="s">
        <x:v>142</x:v>
      </x:c>
      <x:c r="D197" s="1192"/>
      <x:c r="E197" s="1157"/>
      <x:c r="F197" s="1129" t="s">
        <x:v>961</x:v>
      </x:c>
      <x:c r="G197" s="1091">
        <x:v>5665786665</x:v>
      </x:c>
      <x:c r="H197" s="1092">
        <x:f>29031745+108223</x:f>
        <x:v>29139968</x:v>
      </x:c>
      <x:c r="I197" s="544">
        <x:f t="shared" ref="I197:I202" si="9">+G197-H197</x:f>
        <x:v>5636646697</x:v>
      </x:c>
      <x:c r="J197" s="1660" t="str">
        <x:f>"General Capital Lease $"&amp;H197</x:f>
        <x:v>General Capital Lease $29139968</x:v>
      </x:c>
      <x:c r="K197" s="1015"/>
      <x:c r="L197" s="1480"/>
      <x:c r="M197" s="1480"/>
      <x:c r="N197" s="1015"/>
      <x:c r="O197" s="1015"/>
      <x:c r="P197" s="1260"/>
    </x:row>
    <x:row r="198" spans="1:19">
      <x:c r="A198" s="1709">
        <x:v>9</x:v>
      </x:c>
      <x:c r="B198" s="104"/>
      <x:c r="C198" s="104" t="s">
        <x:v>143</x:v>
      </x:c>
      <x:c r="D198" s="1192"/>
      <x:c r="E198" s="1157"/>
      <x:c r="F198" s="1129" t="s">
        <x:v>962</x:v>
      </x:c>
      <x:c r="G198" s="1091">
        <x:v>1229038481</x:v>
      </x:c>
      <x:c r="H198" s="1092">
        <x:v>0</x:v>
      </x:c>
      <x:c r="I198" s="544">
        <x:f t="shared" si="9"/>
        <x:v>1229038481</x:v>
      </x:c>
      <x:c r="J198" s="1660"/>
      <x:c r="K198" s="1014"/>
      <x:c r="L198" s="1481"/>
      <x:c r="M198" s="1481"/>
      <x:c r="N198" s="1014"/>
      <x:c r="O198" s="1014"/>
      <x:c r="P198" s="1021"/>
    </x:row>
    <x:row r="199" spans="1:19">
      <x:c r="A199" s="1709">
        <x:v>10</x:v>
      </x:c>
      <x:c r="B199" s="1732"/>
      <x:c r="C199" s="104" t="s">
        <x:v>144</x:v>
      </x:c>
      <x:c r="D199" s="1194"/>
      <x:c r="E199" s="1193"/>
      <x:c r="F199" s="1129" t="s">
        <x:v>963</x:v>
      </x:c>
      <x:c r="G199" s="1091">
        <x:v>91152952</x:v>
      </x:c>
      <x:c r="H199" s="1092">
        <x:f>10607102+108223</x:f>
        <x:v>10715325</x:v>
      </x:c>
      <x:c r="I199" s="544">
        <x:f t="shared" si="9"/>
        <x:v>80437627</x:v>
      </x:c>
      <x:c r="J199" s="1660" t="str">
        <x:f t="shared" ref="J199:J201" si="10">"General Capital Lease $"&amp;H199</x:f>
        <x:v>General Capital Lease $10715325</x:v>
      </x:c>
      <x:c r="K199" s="1043"/>
      <x:c r="L199" s="1482"/>
      <x:c r="M199" s="1482"/>
      <x:c r="N199" s="1043"/>
      <x:c r="O199" s="1043"/>
      <x:c r="P199" s="1094"/>
    </x:row>
    <x:row r="200" spans="1:19">
      <x:c r="A200" s="1709">
        <x:v>19</x:v>
      </x:c>
      <x:c r="B200" s="1732"/>
      <x:c r="C200" s="104" t="s">
        <x:v>275</x:v>
      </x:c>
      <x:c r="D200" s="1194"/>
      <x:c r="E200" s="1193"/>
      <x:c r="F200" s="1129" t="s">
        <x:v>964</x:v>
      </x:c>
      <x:c r="G200" s="1091">
        <x:v>2107445320</x:v>
      </x:c>
      <x:c r="H200" s="1092">
        <x:v>0</x:v>
      </x:c>
      <x:c r="I200" s="544">
        <x:f t="shared" si="9"/>
        <x:v>2107445320</x:v>
      </x:c>
      <x:c r="J200" s="1660"/>
      <x:c r="K200" s="1014"/>
      <x:c r="L200" s="1481"/>
      <x:c r="M200" s="1481"/>
      <x:c r="N200" s="1014"/>
      <x:c r="O200" s="1014"/>
      <x:c r="P200" s="1021"/>
    </x:row>
    <x:row r="201" spans="1:19">
      <x:c r="A201" s="1709">
        <x:v>23</x:v>
      </x:c>
      <x:c r="B201" s="104"/>
      <x:c r="C201" s="104" t="s">
        <x:v>145</x:v>
      </x:c>
      <x:c r="D201" s="1192"/>
      <x:c r="E201" s="1157"/>
      <x:c r="F201" s="1129" t="s">
        <x:v>965</x:v>
      </x:c>
      <x:c r="G201" s="1091">
        <x:f>165863763+277135340</x:f>
        <x:v>442999103</x:v>
      </x:c>
      <x:c r="H201" s="1092">
        <x:f>H197</x:f>
        <x:v>29139968</x:v>
      </x:c>
      <x:c r="I201" s="544">
        <x:f t="shared" si="9"/>
        <x:v>413859135</x:v>
      </x:c>
      <x:c r="J201" s="1660" t="str">
        <x:f t="shared" si="10"/>
        <x:v>General Capital Lease $29139968</x:v>
      </x:c>
      <x:c r="K201" s="1014"/>
      <x:c r="L201" s="1481"/>
      <x:c r="M201" s="1481"/>
      <x:c r="N201" s="1014"/>
      <x:c r="O201" s="1014"/>
      <x:c r="P201" s="1021"/>
    </x:row>
    <x:row r="202" spans="1:19" ht="13.5" thickBot="1">
      <x:c r="A202" s="1711">
        <x:v>31</x:v>
      </x:c>
      <x:c r="B202" s="1122"/>
      <x:c r="C202" s="1122" t="s">
        <x:v>966</x:v>
      </x:c>
      <x:c r="D202" s="1130"/>
      <x:c r="E202" s="1130"/>
      <x:c r="F202" s="1140" t="s">
        <x:v>967</x:v>
      </x:c>
      <x:c r="G202" s="1385">
        <x:v>83425979</x:v>
      </x:c>
      <x:c r="H202" s="1486">
        <x:v>0</x:v>
      </x:c>
      <x:c r="I202" s="1268">
        <x:f t="shared" si="9"/>
        <x:v>83425979</x:v>
      </x:c>
      <x:c r="J202" s="1097"/>
      <x:c r="K202" s="1023"/>
      <x:c r="L202" s="1483"/>
      <x:c r="M202" s="1483"/>
      <x:c r="N202" s="1023"/>
      <x:c r="O202" s="1023"/>
      <x:c r="P202" s="1024"/>
    </x:row>
    <x:row r="203" spans="1:19">
      <x:c r="G203" s="7"/>
      <x:c r="H203" s="7"/>
      <x:c r="I203" s="7"/>
      <x:c r="J203" s="7"/>
      <x:c r="K203" s="7"/>
      <x:c r="L203" s="7"/>
      <x:c r="M203" s="7"/>
      <x:c r="N203" s="7"/>
      <x:c r="O203" s="7"/>
      <x:c r="P203" s="7"/>
      <x:c r="Q203" s="7"/>
      <x:c r="R203" s="7"/>
    </x:row>
    <x:row r="204" spans="1:19">
      <x:c r="G204" s="1157"/>
      <x:c r="H204" s="1157"/>
      <x:c r="I204" s="1157"/>
      <x:c r="J204" s="1157"/>
      <x:c r="K204" s="1157"/>
      <x:c r="L204" s="1157"/>
      <x:c r="M204" s="1157"/>
      <x:c r="N204" s="1157"/>
      <x:c r="O204" s="1157"/>
      <x:c r="P204" s="1157"/>
      <x:c r="Q204" s="1157"/>
      <x:c r="R204" s="1157"/>
      <x:c r="S204" s="1157"/>
    </x:row>
    <x:row r="205" spans="1:19" ht="18.75" thickBot="1">
      <x:c r="A205" s="1225" t="s">
        <x:v>971</x:v>
      </x:c>
      <x:c r="D205" s="1390"/>
      <x:c r="G205" s="7"/>
      <x:c r="H205" s="7"/>
      <x:c r="I205" s="1390"/>
      <x:c r="J205" s="7"/>
      <x:c r="K205" s="7"/>
      <x:c r="L205" s="7"/>
      <x:c r="M205" s="7"/>
      <x:c r="N205" s="7"/>
      <x:c r="O205" s="7"/>
      <x:c r="P205" s="7"/>
      <x:c r="Q205" s="7"/>
      <x:c r="R205" s="7"/>
    </x:row>
    <x:row r="206" spans="1:19" ht="64.5">
      <x:c r="A206" s="1879" t="s">
        <x:v>50</x:v>
      </x:c>
      <x:c r="B206" s="1880"/>
      <x:c r="C206" s="1880"/>
      <x:c r="D206" s="1880"/>
      <x:c r="E206" s="1880"/>
      <x:c r="F206" s="1881"/>
      <x:c r="G206" s="1011" t="s">
        <x:v>972</x:v>
      </x:c>
      <x:c r="H206" s="1362" t="s">
        <x:v>140</x:v>
      </x:c>
      <x:c r="I206" s="1362" t="s">
        <x:v>1765</x:v>
      </x:c>
      <x:c r="J206" s="1362" t="s">
        <x:v>973</x:v>
      </x:c>
      <x:c r="K206" s="1362" t="s">
        <x:v>974</x:v>
      </x:c>
      <x:c r="L206" s="1362" t="s">
        <x:v>1766</x:v>
      </x:c>
      <x:c r="M206" s="1362" t="s">
        <x:v>1763</x:v>
      </x:c>
      <x:c r="N206" s="1362" t="s">
        <x:v>1764</x:v>
      </x:c>
      <x:c r="O206" s="1362" t="s">
        <x:v>1806</x:v>
      </x:c>
      <x:c r="P206" s="1362" t="s">
        <x:v>1808</x:v>
      </x:c>
      <x:c r="Q206" s="1363" t="s">
        <x:v>1807</x:v>
      </x:c>
      <x:c r="R206" s="1381" t="s">
        <x:v>1846</x:v>
      </x:c>
      <x:c r="S206" s="1360" t="s">
        <x:v>975</x:v>
      </x:c>
    </x:row>
    <x:row r="207" spans="1:19">
      <x:c r="A207" s="1708">
        <x:v>68</x:v>
      </x:c>
      <x:c r="B207" s="498"/>
      <x:c r="C207" s="498" t="s">
        <x:v>147</x:v>
      </x:c>
      <x:c r="D207" s="6"/>
      <x:c r="E207" s="1195"/>
      <x:c r="F207" s="1093" t="s">
        <x:v>976</x:v>
      </x:c>
      <x:c r="G207" s="1364">
        <x:f>+'11B - A&amp;G'!E24</x:f>
        <x:v>95418176</x:v>
      </x:c>
      <x:c r="H207" s="1043">
        <x:f>+'10 - Merger Costs'!C8</x:f>
        <x:v>0</x:v>
      </x:c>
      <x:c r="I207" s="1092">
        <x:v>118489.24</x:v>
      </x:c>
      <x:c r="J207" s="1092">
        <x:v>0</x:v>
      </x:c>
      <x:c r="K207" s="1092">
        <x:v>4785.75</x:v>
      </x:c>
      <x:c r="L207" s="1092">
        <x:v>0</x:v>
      </x:c>
      <x:c r="M207" s="1092">
        <x:v>0</x:v>
      </x:c>
      <x:c r="N207" s="1092">
        <x:v>0</x:v>
      </x:c>
      <x:c r="O207" s="1092">
        <x:v>0</x:v>
      </x:c>
      <x:c r="P207" s="1092">
        <x:v>0</x:v>
      </x:c>
      <x:c r="Q207" s="1092">
        <x:v>0</x:v>
      </x:c>
      <x:c r="R207" s="1043">
        <x:v>0</x:v>
      </x:c>
      <x:c r="S207" s="1365">
        <x:f>+G207-H207-I207-J207-K207-L207-M207-N207-O207-P207-Q207-R207</x:f>
        <x:v>95294901.010000005</x:v>
      </x:c>
    </x:row>
    <x:row r="208" spans="1:19" ht="13.5" thickBot="1">
      <x:c r="A208" s="1711">
        <x:v>60</x:v>
      </x:c>
      <x:c r="B208" s="1122"/>
      <x:c r="C208" s="1122" t="s">
        <x:v>146</x:v>
      </x:c>
      <x:c r="D208" s="1130"/>
      <x:c r="E208" s="1130"/>
      <x:c r="F208" s="1140" t="s">
        <x:v>968</x:v>
      </x:c>
      <x:c r="G208" s="1366">
        <x:f>+'11A - O&amp;M'!E35</x:f>
        <x:v>31228084</x:v>
      </x:c>
      <x:c r="H208" s="1096"/>
      <x:c r="I208" s="1096"/>
      <x:c r="J208" s="12"/>
      <x:c r="K208" s="1097"/>
      <x:c r="L208" s="1085"/>
      <x:c r="M208" s="1085"/>
      <x:c r="N208" s="1085"/>
      <x:c r="O208" s="1347"/>
      <x:c r="P208" s="1347"/>
      <x:c r="Q208" s="1347"/>
      <x:c r="R208" s="1347">
        <x:f>$H$44</x:f>
        <x:v>88171</x:v>
      </x:c>
      <x:c r="S208" s="1367">
        <x:f>G208-R208</x:f>
        <x:v>31139913</x:v>
      </x:c>
    </x:row>
    <x:row r="209" spans="1:19">
      <x:c r="G209" s="1157"/>
      <x:c r="H209" s="1196"/>
      <x:c r="I209" s="1157"/>
      <x:c r="J209" s="1157"/>
      <x:c r="K209" s="1157"/>
      <x:c r="L209" s="1157"/>
      <x:c r="M209" s="1157"/>
      <x:c r="N209" s="1157"/>
      <x:c r="O209" s="1157"/>
      <x:c r="P209" s="1157"/>
      <x:c r="Q209" s="1157"/>
      <x:c r="R209" s="1157"/>
      <x:c r="S209" s="1157"/>
    </x:row>
    <x:row r="210" spans="1:19">
      <x:c r="G210" s="1157"/>
      <x:c r="H210" s="1157"/>
      <x:c r="I210" s="1157"/>
      <x:c r="J210" s="1157"/>
      <x:c r="K210" s="1157"/>
      <x:c r="L210" s="1157"/>
      <x:c r="M210" s="1157"/>
      <x:c r="N210" s="1157"/>
      <x:c r="O210" s="1157"/>
      <x:c r="P210" s="1157"/>
      <x:c r="Q210" s="1157"/>
      <x:c r="R210" s="1157"/>
      <x:c r="S210" s="1157"/>
    </x:row>
    <x:row r="211" spans="1:19" ht="18.75" thickBot="1">
      <x:c r="A211" s="1725" t="s">
        <x:v>1147</x:v>
      </x:c>
      <x:c r="B211" s="1733"/>
      <x:c r="C211" s="1197"/>
      <x:c r="D211" s="1197"/>
      <x:c r="E211" s="1197"/>
      <x:c r="F211" s="1197"/>
      <x:c r="G211" s="1098"/>
      <x:c r="H211" s="1098"/>
      <x:c r="I211" s="1098"/>
      <x:c r="J211" s="1099"/>
      <x:c r="K211" s="1099"/>
      <x:c r="L211" s="1099"/>
      <x:c r="M211" s="1099"/>
      <x:c r="N211" s="1099"/>
      <x:c r="O211" s="1099"/>
      <x:c r="P211" s="1099"/>
      <x:c r="Q211" s="1099"/>
      <x:c r="R211" s="1099"/>
      <x:c r="S211" s="1157"/>
    </x:row>
    <x:row r="212" spans="1:19" ht="30.75" customHeight="1">
      <x:c r="A212" s="1896" t="s">
        <x:v>838</x:v>
      </x:c>
      <x:c r="B212" s="1896"/>
      <x:c r="C212" s="1896"/>
      <x:c r="D212" s="1896"/>
      <x:c r="E212" s="1896"/>
      <x:c r="F212" s="1897"/>
      <x:c r="G212" s="1100" t="s">
        <x:v>1148</x:v>
      </x:c>
      <x:c r="H212" s="1101" t="s">
        <x:v>140</x:v>
      </x:c>
      <x:c r="I212" s="1101" t="s">
        <x:v>141</x:v>
      </x:c>
      <x:c r="J212" s="1102"/>
      <x:c r="K212" s="1102"/>
      <x:c r="L212" s="1102"/>
      <x:c r="M212" s="1102"/>
      <x:c r="N212" s="1102"/>
      <x:c r="O212" s="1102"/>
      <x:c r="P212" s="1102"/>
      <x:c r="Q212" s="1103"/>
    </x:row>
    <x:row r="213" spans="1:19">
      <x:c r="A213" s="1709">
        <x:v>86</x:v>
      </x:c>
      <x:c r="B213" s="104"/>
      <x:c r="C213" s="104" t="s">
        <x:v>345</x:v>
      </x:c>
      <x:c r="D213" s="1198"/>
      <x:c r="E213" s="1112"/>
      <x:c r="F213" s="1129" t="s">
        <x:v>1760</x:v>
      </x:c>
      <x:c r="G213" s="1104">
        <x:v>72595436</x:v>
      </x:c>
      <x:c r="H213" s="1095">
        <x:v>0</x:v>
      </x:c>
      <x:c r="I213" s="1043">
        <x:f>+G213-H213</x:f>
        <x:v>72595436</x:v>
      </x:c>
      <x:c r="J213" s="854"/>
      <x:c r="K213" s="1484"/>
      <x:c r="L213" s="854"/>
      <x:c r="M213" s="854"/>
      <x:c r="N213" s="854"/>
      <x:c r="O213" s="854"/>
      <x:c r="P213" s="854"/>
      <x:c r="Q213" s="1052"/>
    </x:row>
    <x:row r="214" spans="1:19">
      <x:c r="A214" s="1709">
        <x:v>87</x:v>
      </x:c>
      <x:c r="B214" s="104"/>
      <x:c r="C214" s="104" t="s">
        <x:v>839</x:v>
      </x:c>
      <x:c r="D214" s="1156"/>
      <x:c r="E214" s="1156"/>
      <x:c r="F214" s="1129" t="s">
        <x:v>1761</x:v>
      </x:c>
      <x:c r="G214" s="1104">
        <x:v>14896935</x:v>
      </x:c>
      <x:c r="H214" s="1095">
        <x:f>+'10 - Merger Costs'!C14</x:f>
        <x:v>0</x:v>
      </x:c>
      <x:c r="I214" s="1043">
        <x:f t="shared" ref="I214:I216" si="11">+G214-H214</x:f>
        <x:v>14896935</x:v>
      </x:c>
      <x:c r="J214" s="854"/>
      <x:c r="K214" s="1484"/>
      <x:c r="L214" s="854"/>
      <x:c r="M214" s="854"/>
      <x:c r="N214" s="854"/>
      <x:c r="O214" s="854"/>
      <x:c r="P214" s="854"/>
      <x:c r="Q214" s="1052"/>
    </x:row>
    <x:row r="215" spans="1:19">
      <x:c r="A215" s="1709">
        <x:v>88</x:v>
      </x:c>
      <x:c r="B215" s="104"/>
      <x:c r="C215" s="104" t="s">
        <x:v>346</x:v>
      </x:c>
      <x:c r="D215" s="1156"/>
      <x:c r="E215" s="1156"/>
      <x:c r="F215" s="1129" t="s">
        <x:v>1762</x:v>
      </x:c>
      <x:c r="G215" s="1104">
        <x:v>23821845</x:v>
      </x:c>
      <x:c r="H215" s="1095">
        <x:f>+'10 - Merger Costs'!C15</x:f>
        <x:v>0</x:v>
      </x:c>
      <x:c r="I215" s="1043">
        <x:f t="shared" si="11"/>
        <x:v>23821845</x:v>
      </x:c>
      <x:c r="J215" s="854"/>
      <x:c r="K215" s="1484"/>
      <x:c r="L215" s="854"/>
      <x:c r="M215" s="854"/>
      <x:c r="N215" s="854"/>
      <x:c r="O215" s="854"/>
      <x:c r="P215" s="854"/>
      <x:c r="Q215" s="1052"/>
    </x:row>
    <x:row r="216" spans="1:19">
      <x:c r="A216" s="1709">
        <x:v>92</x:v>
      </x:c>
      <x:c r="B216" s="104"/>
      <x:c r="C216" s="104" t="s">
        <x:v>348</x:v>
      </x:c>
      <x:c r="D216" s="1156"/>
      <x:c r="E216" s="1156"/>
      <x:c r="F216" s="1129"/>
      <x:c r="G216" s="1104">
        <x:v>0</x:v>
      </x:c>
      <x:c r="H216" s="1095">
        <x:v>0</x:v>
      </x:c>
      <x:c r="I216" s="1043">
        <x:f t="shared" si="11"/>
        <x:v>0</x:v>
      </x:c>
      <x:c r="J216" s="854"/>
      <x:c r="K216" s="1484"/>
      <x:c r="L216" s="854"/>
      <x:c r="M216" s="854"/>
      <x:c r="N216" s="854"/>
      <x:c r="O216" s="854"/>
      <x:c r="P216" s="854"/>
      <x:c r="Q216" s="1052"/>
    </x:row>
    <x:row r="217" spans="1:19" ht="13.5" thickBot="1">
      <x:c r="A217" s="1711">
        <x:v>93</x:v>
      </x:c>
      <x:c r="B217" s="1122"/>
      <x:c r="C217" s="1131" t="s">
        <x:v>349</x:v>
      </x:c>
      <x:c r="D217" s="1131"/>
      <x:c r="E217" s="1131"/>
      <x:c r="F217" s="1140"/>
      <x:c r="G217" s="1105">
        <x:v>0</x:v>
      </x:c>
      <x:c r="H217" s="1096">
        <x:v>0</x:v>
      </x:c>
      <x:c r="I217" s="1097">
        <x:f t="shared" ref="I217" si="12">G217-H217</x:f>
        <x:v>0</x:v>
      </x:c>
      <x:c r="J217" s="12"/>
      <x:c r="K217" s="1485"/>
      <x:c r="L217" s="12"/>
      <x:c r="M217" s="12"/>
      <x:c r="N217" s="12"/>
      <x:c r="O217" s="12"/>
      <x:c r="P217" s="12"/>
      <x:c r="Q217" s="1072"/>
    </x:row>
    <x:row r="218" spans="1:19">
      <x:c r="A218" s="104"/>
      <x:c r="B218" s="104"/>
      <x:c r="C218" s="104"/>
      <x:c r="D218" s="1157"/>
      <x:c r="E218" s="1157"/>
      <x:c r="F218" s="104"/>
      <x:c r="G218" s="1106"/>
      <x:c r="H218" s="1106"/>
      <x:c r="I218" s="1090"/>
      <x:c r="J218" s="1014"/>
      <x:c r="K218" s="1014"/>
      <x:c r="L218" s="1014"/>
      <x:c r="M218" s="1014"/>
      <x:c r="N218" s="1014"/>
      <x:c r="O218" s="1014"/>
      <x:c r="P218" s="1014"/>
      <x:c r="Q218" s="1014"/>
    </x:row>
    <x:row r="219" spans="1:19">
      <x:c r="A219" s="104"/>
      <x:c r="B219" s="104"/>
      <x:c r="C219" s="104"/>
      <x:c r="D219" s="1157"/>
      <x:c r="E219" s="1157"/>
      <x:c r="F219" s="104"/>
      <x:c r="G219" s="1106"/>
      <x:c r="H219" s="1106"/>
      <x:c r="I219" s="1090"/>
      <x:c r="J219" s="1014"/>
      <x:c r="K219" s="1014"/>
      <x:c r="L219" s="1014"/>
      <x:c r="M219" s="1014"/>
      <x:c r="N219" s="1014"/>
      <x:c r="O219" s="1014"/>
      <x:c r="P219" s="1014"/>
      <x:c r="Q219" s="1014"/>
    </x:row>
    <x:row r="220" spans="1:19" ht="18.75" thickBot="1">
      <x:c r="A220" s="1725" t="s">
        <x:v>150</x:v>
      </x:c>
      <x:c r="B220" s="1733"/>
      <x:c r="C220" s="1197"/>
      <x:c r="D220" s="1197"/>
      <x:c r="E220" s="1197"/>
      <x:c r="F220" s="1197"/>
      <x:c r="G220" s="1098"/>
      <x:c r="H220" s="1098"/>
      <x:c r="I220" s="1098"/>
      <x:c r="J220" s="1099"/>
      <x:c r="K220" s="1099"/>
      <x:c r="L220" s="1099"/>
      <x:c r="M220" s="1099"/>
      <x:c r="N220" s="1099"/>
      <x:c r="O220" s="1099"/>
      <x:c r="P220" s="1099"/>
      <x:c r="Q220" s="1099"/>
      <x:c r="R220" s="1157"/>
    </x:row>
    <x:row r="221" spans="1:19" ht="51.75">
      <x:c r="A221" s="1879" t="s">
        <x:v>50</x:v>
      </x:c>
      <x:c r="B221" s="1880"/>
      <x:c r="C221" s="1880"/>
      <x:c r="D221" s="1880"/>
      <x:c r="E221" s="1880"/>
      <x:c r="F221" s="1881"/>
      <x:c r="G221" s="1672" t="s">
        <x:v>151</x:v>
      </x:c>
      <x:c r="H221" s="1672" t="s">
        <x:v>152</x:v>
      </x:c>
      <x:c r="I221" s="1672" t="s">
        <x:v>153</x:v>
      </x:c>
      <x:c r="J221" s="1672" t="s">
        <x:v>154</x:v>
      </x:c>
      <x:c r="K221" s="1885" t="s">
        <x:v>155</x:v>
      </x:c>
      <x:c r="L221" s="1891"/>
      <x:c r="M221" s="1891"/>
      <x:c r="N221" s="1891"/>
      <x:c r="O221" s="1891"/>
      <x:c r="P221" s="1891"/>
      <x:c r="Q221" s="1892"/>
    </x:row>
    <x:row r="222" spans="1:19" ht="52.5" customHeight="1" thickBot="1">
      <x:c r="A222" s="1711">
        <x:v>68</x:v>
      </x:c>
      <x:c r="B222" s="1122"/>
      <x:c r="C222" s="1122" t="s">
        <x:v>147</x:v>
      </x:c>
      <x:c r="D222" s="1704"/>
      <x:c r="E222" s="1705"/>
      <x:c r="F222" s="1706" t="s">
        <x:v>156</x:v>
      </x:c>
      <x:c r="G222" s="1096">
        <x:f>+'11B - A&amp;G'!E24</x:f>
        <x:v>95418176</x:v>
      </x:c>
      <x:c r="H222" s="1096">
        <x:f>'11B - A&amp;G'!E16</x:f>
        <x:v>9658508</x:v>
      </x:c>
      <x:c r="I222" s="1486">
        <x:v>-698308.50999999593</x:v>
      </x:c>
      <x:c r="J222" s="1486">
        <x:v>-1510865</x:v>
      </x:c>
      <x:c r="K222" s="1893" t="s">
        <x:v>1872</x:v>
      </x:c>
      <x:c r="L222" s="1894"/>
      <x:c r="M222" s="1894"/>
      <x:c r="N222" s="1894"/>
      <x:c r="O222" s="1894"/>
      <x:c r="P222" s="1894"/>
      <x:c r="Q222" s="1895"/>
      <x:c r="R222" s="7"/>
    </x:row>
    <x:row r="223" spans="1:19">
      <x:c r="G223" s="7"/>
      <x:c r="H223" s="7"/>
      <x:c r="I223" s="7"/>
      <x:c r="J223" s="7"/>
      <x:c r="K223" s="7"/>
      <x:c r="L223" s="7"/>
      <x:c r="M223" s="7"/>
      <x:c r="N223" s="7"/>
      <x:c r="O223" s="7"/>
      <x:c r="P223" s="7"/>
      <x:c r="Q223" s="7"/>
    </x:row>
    <x:row r="224" spans="1:19">
      <x:c r="D224" s="1199"/>
      <x:c r="E224" s="842"/>
      <x:c r="F224" s="842"/>
      <x:c r="G224" s="842"/>
      <x:c r="H224" s="842"/>
    </x:row>
    <x:row r="225" spans="1:18" ht="18.75" thickBot="1">
      <x:c r="A225" s="1726" t="s">
        <x:v>1158</x:v>
      </x:c>
      <x:c r="B225" s="1734"/>
      <x:c r="C225" s="1228"/>
      <x:c r="D225" s="1228"/>
      <x:c r="E225" s="1228"/>
      <x:c r="F225" s="1228"/>
      <x:c r="G225" s="1229"/>
      <x:c r="H225" s="1229"/>
      <x:c r="I225" s="1229"/>
      <x:c r="J225" s="1230"/>
      <x:c r="K225" s="1230"/>
      <x:c r="L225" s="1230"/>
      <x:c r="M225" s="1230"/>
      <x:c r="N225" s="1230"/>
      <x:c r="O225" s="1230"/>
      <x:c r="P225" s="1230"/>
      <x:c r="Q225" s="1230"/>
      <x:c r="R225" s="1157"/>
    </x:row>
    <x:row r="226" spans="1:18">
      <x:c r="A226" s="1736"/>
      <x:c r="B226" s="1737"/>
      <x:c r="C226" s="1737"/>
      <x:c r="D226" s="1738"/>
      <x:c r="E226" s="1739"/>
      <x:c r="F226" s="1739"/>
      <x:c r="G226" s="1740"/>
      <x:c r="H226" s="1741" t="s">
        <x:v>208</x:v>
      </x:c>
      <x:c r="I226" s="1740"/>
      <x:c r="J226" s="1742"/>
      <x:c r="K226" s="1740"/>
      <x:c r="L226" s="1743"/>
      <x:c r="M226" s="1738"/>
      <x:c r="N226" s="1738"/>
      <x:c r="O226" s="1738"/>
      <x:c r="P226" s="1738"/>
      <x:c r="Q226" s="1744"/>
    </x:row>
    <x:row r="227" spans="1:18">
      <x:c r="A227" s="1727"/>
      <x:c r="B227" s="1745"/>
      <x:c r="C227" s="1746"/>
      <x:c r="D227" s="1747"/>
      <x:c r="E227" s="1748"/>
      <x:c r="F227" s="1748"/>
      <x:c r="G227" s="1497"/>
      <x:c r="H227" s="1200" t="s">
        <x:v>41</x:v>
      </x:c>
      <x:c r="I227" s="1200"/>
      <x:c r="J227" s="1200" t="s">
        <x:v>1159</x:v>
      </x:c>
      <x:c r="K227" s="1497"/>
      <x:c r="L227" s="1749"/>
      <x:c r="M227" s="1749"/>
      <x:c r="N227" s="1749"/>
      <x:c r="O227" s="1749"/>
      <x:c r="P227" s="1749"/>
      <x:c r="Q227" s="1202"/>
    </x:row>
    <x:row r="228" spans="1:18">
      <x:c r="A228" s="1203" t="s">
        <x:v>539</x:v>
      </x:c>
      <x:c r="B228" s="1745"/>
      <x:c r="C228" s="1204" t="s">
        <x:v>1160</x:v>
      </x:c>
      <x:c r="D228" s="1747"/>
      <x:c r="E228" s="1748"/>
      <x:c r="F228" s="1205" t="s">
        <x:v>1161</x:v>
      </x:c>
      <x:c r="G228" s="1497"/>
      <x:c r="H228" s="1206" t="s">
        <x:v>1162</x:v>
      </x:c>
      <x:c r="I228" s="1200"/>
      <x:c r="J228" s="1206" t="s">
        <x:v>1506</x:v>
      </x:c>
      <x:c r="K228" s="1497"/>
      <x:c r="L228" s="1206" t="s">
        <x:v>1507</x:v>
      </x:c>
      <x:c r="M228" s="1749"/>
      <x:c r="N228" s="1749"/>
      <x:c r="O228" s="1749"/>
      <x:c r="P228" s="1749"/>
      <x:c r="Q228" s="1202"/>
    </x:row>
    <x:row r="229" spans="1:18">
      <x:c r="A229" s="1727"/>
      <x:c r="B229" s="1745"/>
      <x:c r="C229" s="1750"/>
      <x:c r="D229" s="1747"/>
      <x:c r="E229" s="1748"/>
      <x:c r="F229" s="1748"/>
      <x:c r="G229" s="1497"/>
      <x:c r="H229" s="1200"/>
      <x:c r="I229" s="1200"/>
      <x:c r="J229" s="1200"/>
      <x:c r="K229" s="1497"/>
      <x:c r="L229" s="1207"/>
      <x:c r="M229" s="1749"/>
      <x:c r="N229" s="1749"/>
      <x:c r="O229" s="1749"/>
      <x:c r="P229" s="1749"/>
      <x:c r="Q229" s="1202"/>
    </x:row>
    <x:row r="230" spans="1:18">
      <x:c r="A230" s="1727" t="str">
        <x:f>'ATT H-1A'!A266</x:f>
        <x:v>136a</x:v>
      </x:c>
      <x:c r="B230" s="1751"/>
      <x:c r="C230" s="1751" t="s">
        <x:v>1125</x:v>
      </x:c>
      <x:c r="D230" s="1746"/>
      <x:c r="E230" s="1752"/>
      <x:c r="F230" s="1752" t="s">
        <x:v>1163</x:v>
      </x:c>
      <x:c r="G230" s="1497"/>
      <x:c r="H230" s="1643">
        <x:v>521006</x:v>
      </x:c>
      <x:c r="I230" s="1208" t="s">
        <x:v>988</x:v>
      </x:c>
      <x:c r="J230" s="1209">
        <x:f>'ATT H-1A'!H256</x:f>
        <x:v>0.28109999999999991</x:v>
      </x:c>
      <x:c r="K230" s="1210" t="s">
        <x:v>1164</x:v>
      </x:c>
      <x:c r="L230" s="1644">
        <x:f>H230*J230</x:f>
        <x:v>146454.78659999996</x:v>
      </x:c>
      <x:c r="M230" s="1749"/>
      <x:c r="N230" s="1749"/>
      <x:c r="O230" s="1212"/>
      <x:c r="P230" s="1749"/>
      <x:c r="Q230" s="1213"/>
    </x:row>
    <x:row r="231" spans="1:18">
      <x:c r="A231" s="1727"/>
      <x:c r="B231" s="1751"/>
      <x:c r="C231" s="1751" t="s">
        <x:v>1540</x:v>
      </x:c>
      <x:c r="D231" s="1746"/>
      <x:c r="E231" s="1752"/>
      <x:c r="F231" s="1752"/>
      <x:c r="G231" s="1497"/>
      <x:c r="H231" s="1497"/>
      <x:c r="I231" s="1497"/>
      <x:c r="J231" s="1497"/>
      <x:c r="K231" s="1497"/>
      <x:c r="L231" s="1211"/>
      <x:c r="M231" s="1749"/>
      <x:c r="N231" s="1749"/>
      <x:c r="O231" s="1749"/>
      <x:c r="P231" s="1749"/>
      <x:c r="Q231" s="1202"/>
    </x:row>
    <x:row r="232" spans="1:18">
      <x:c r="A232" s="1727" t="str">
        <x:f>'ATT H-1A'!A267</x:f>
        <x:v>136b</x:v>
      </x:c>
      <x:c r="B232" s="1751"/>
      <x:c r="C232" s="1753" t="s">
        <x:v>1126</x:v>
      </x:c>
      <x:c r="D232" s="1746"/>
      <x:c r="E232" s="1752"/>
      <x:c r="F232" s="1752" t="s">
        <x:v>1165</x:v>
      </x:c>
      <x:c r="G232" s="1497"/>
      <x:c r="H232" s="1497"/>
      <x:c r="I232" s="1497"/>
      <x:c r="J232" s="1497"/>
      <x:c r="K232" s="1497"/>
      <x:c r="L232" s="1646">
        <x:f>-'1E - EDIT Amortization'!O109</x:f>
        <x:v>-1374677</x:v>
      </x:c>
      <x:c r="M232" s="1233"/>
      <x:c r="N232" s="1749"/>
      <x:c r="O232" s="1215"/>
      <x:c r="P232" s="1749"/>
      <x:c r="Q232" s="1216"/>
    </x:row>
    <x:row r="233" spans="1:18">
      <x:c r="A233" s="1727" t="str">
        <x:f>'ATT H-1A'!A268</x:f>
        <x:v>136c</x:v>
      </x:c>
      <x:c r="B233" s="1751"/>
      <x:c r="C233" s="1754" t="s">
        <x:v>1128</x:v>
      </x:c>
      <x:c r="D233" s="1746"/>
      <x:c r="E233" s="1752"/>
      <x:c r="F233" s="1752" t="s">
        <x:v>1165</x:v>
      </x:c>
      <x:c r="G233" s="1497"/>
      <x:c r="H233" s="1497"/>
      <x:c r="I233" s="1497"/>
      <x:c r="J233" s="1497"/>
      <x:c r="K233" s="1497"/>
      <x:c r="L233" s="1647">
        <x:f>-'1E - EDIT Amortization'!O214</x:f>
        <x:v>0</x:v>
      </x:c>
      <x:c r="M233" s="1215"/>
      <x:c r="N233" s="1749"/>
      <x:c r="O233" s="1215"/>
      <x:c r="P233" s="1749"/>
      <x:c r="Q233" s="1216"/>
    </x:row>
    <x:row r="234" spans="1:18">
      <x:c r="A234" s="1727" t="str">
        <x:f>'ATT H-1A'!A269</x:f>
        <x:v>136d</x:v>
      </x:c>
      <x:c r="B234" s="1751"/>
      <x:c r="C234" s="1751" t="s">
        <x:v>1130</x:v>
      </x:c>
      <x:c r="D234" s="1746"/>
      <x:c r="E234" s="1752"/>
      <x:c r="F234" s="1752" t="s">
        <x:v>1166</x:v>
      </x:c>
      <x:c r="G234" s="1497"/>
      <x:c r="H234" s="1497"/>
      <x:c r="I234" s="1497"/>
      <x:c r="J234" s="1497"/>
      <x:c r="K234" s="1497"/>
      <x:c r="L234" s="1214"/>
      <x:c r="M234" s="1749"/>
      <x:c r="N234" s="1749"/>
      <x:c r="O234" s="1749"/>
      <x:c r="P234" s="1749"/>
      <x:c r="Q234" s="1202"/>
    </x:row>
    <x:row r="235" spans="1:18" ht="13.5" thickBot="1">
      <x:c r="A235" s="1727" t="str">
        <x:f>'ATT H-1A'!A270</x:f>
        <x:v>136e</x:v>
      </x:c>
      <x:c r="B235" s="1751"/>
      <x:c r="C235" s="1755" t="s">
        <x:v>1167</x:v>
      </x:c>
      <x:c r="D235" s="1746"/>
      <x:c r="E235" s="1752"/>
      <x:c r="F235" s="1752" t="s">
        <x:v>1168</x:v>
      </x:c>
      <x:c r="G235" s="1497"/>
      <x:c r="H235" s="1497"/>
      <x:c r="I235" s="1497"/>
      <x:c r="J235" s="1497"/>
      <x:c r="K235" s="1497"/>
      <x:c r="L235" s="1645">
        <x:f>SUM(L230:L234)</x:f>
        <x:v>-1228222.2134</x:v>
      </x:c>
      <x:c r="M235" s="1749"/>
      <x:c r="N235" s="1749"/>
      <x:c r="O235" s="1749"/>
      <x:c r="P235" s="1749"/>
      <x:c r="Q235" s="1202"/>
    </x:row>
    <x:row r="236" spans="1:18" ht="13.5" thickTop="1">
      <x:c r="A236" s="1727"/>
      <x:c r="B236" s="1751"/>
      <x:c r="C236" s="1751"/>
      <x:c r="D236" s="1746"/>
      <x:c r="E236" s="1752"/>
      <x:c r="F236" s="1752"/>
      <x:c r="G236" s="1497"/>
      <x:c r="H236" s="1497"/>
      <x:c r="I236" s="1497"/>
      <x:c r="J236" s="1497"/>
      <x:c r="K236" s="1211"/>
      <x:c r="L236" s="1746"/>
      <x:c r="M236" s="1749"/>
      <x:c r="N236" s="1749"/>
      <x:c r="O236" s="1749"/>
      <x:c r="P236" s="1749"/>
      <x:c r="Q236" s="1202"/>
    </x:row>
    <x:row r="237" spans="1:18">
      <x:c r="A237" s="1217" t="s">
        <x:v>1169</x:v>
      </x:c>
      <x:c r="B237" s="1751"/>
      <x:c r="C237" s="1204" t="s">
        <x:v>1170</x:v>
      </x:c>
      <x:c r="D237" s="1750"/>
      <x:c r="E237" s="1750"/>
      <x:c r="F237" s="1752"/>
      <x:c r="G237" s="1497"/>
      <x:c r="H237" s="1497"/>
      <x:c r="I237" s="1756"/>
      <x:c r="J237" s="1497"/>
      <x:c r="K237" s="1757"/>
      <x:c r="L237" s="1746"/>
      <x:c r="M237" s="1749"/>
      <x:c r="N237" s="1749"/>
      <x:c r="O237" s="1749"/>
      <x:c r="P237" s="1749"/>
      <x:c r="Q237" s="1202"/>
    </x:row>
    <x:row r="238" spans="1:18" ht="15" customHeight="1">
      <x:c r="A238" s="1218" t="s">
        <x:v>1171</x:v>
      </x:c>
      <x:c r="B238" s="1751"/>
      <x:c r="C238" s="1898" t="s">
        <x:v>1646</x:v>
      </x:c>
      <x:c r="D238" s="1898"/>
      <x:c r="E238" s="1898"/>
      <x:c r="F238" s="1898"/>
      <x:c r="G238" s="1497"/>
      <x:c r="H238" s="1497"/>
      <x:c r="I238" s="1756"/>
      <x:c r="J238" s="1497"/>
      <x:c r="K238" s="1757"/>
      <x:c r="L238" s="1746"/>
      <x:c r="M238" s="1746"/>
      <x:c r="N238" s="1746"/>
      <x:c r="O238" s="1746"/>
      <x:c r="P238" s="1746"/>
      <x:c r="Q238" s="1201"/>
    </x:row>
    <x:row r="239" spans="1:18" ht="51" customHeight="1">
      <x:c r="A239" s="1218"/>
      <x:c r="B239" s="1751"/>
      <x:c r="C239" s="1898"/>
      <x:c r="D239" s="1898"/>
      <x:c r="E239" s="1898"/>
      <x:c r="F239" s="1898"/>
      <x:c r="G239" s="1497"/>
      <x:c r="H239" s="1497"/>
      <x:c r="I239" s="1756"/>
      <x:c r="J239" s="1497"/>
      <x:c r="K239" s="1757"/>
      <x:c r="L239" s="1746"/>
      <x:c r="M239" s="1746"/>
      <x:c r="N239" s="1746"/>
      <x:c r="O239" s="1746"/>
      <x:c r="P239" s="1746"/>
      <x:c r="Q239" s="1201"/>
    </x:row>
    <x:row r="240" spans="1:18" ht="15" customHeight="1">
      <x:c r="A240" s="1218" t="s">
        <x:v>1172</x:v>
      </x:c>
      <x:c r="B240" s="1751"/>
      <x:c r="C240" s="1898" t="s">
        <x:v>1173</x:v>
      </x:c>
      <x:c r="D240" s="1898"/>
      <x:c r="E240" s="1898"/>
      <x:c r="F240" s="1898"/>
      <x:c r="G240" s="1497"/>
      <x:c r="H240" s="1497"/>
      <x:c r="I240" s="1756"/>
      <x:c r="J240" s="1497"/>
      <x:c r="K240" s="1757"/>
      <x:c r="L240" s="1746"/>
      <x:c r="M240" s="1746"/>
      <x:c r="N240" s="1746"/>
      <x:c r="O240" s="1746"/>
      <x:c r="P240" s="1746"/>
      <x:c r="Q240" s="1201"/>
    </x:row>
    <x:row r="241" spans="1:17" ht="15" customHeight="1">
      <x:c r="A241" s="1218" t="s">
        <x:v>1174</x:v>
      </x:c>
      <x:c r="B241" s="1751"/>
      <x:c r="C241" s="1899" t="s">
        <x:v>1175</x:v>
      </x:c>
      <x:c r="D241" s="1899"/>
      <x:c r="E241" s="1899"/>
      <x:c r="F241" s="1899"/>
      <x:c r="G241" s="1497"/>
      <x:c r="H241" s="1497" t="s">
        <x:v>86</x:v>
      </x:c>
      <x:c r="I241" s="1756"/>
      <x:c r="J241" s="1497"/>
      <x:c r="K241" s="1757"/>
      <x:c r="L241" s="1746"/>
      <x:c r="M241" s="1746"/>
      <x:c r="N241" s="1746"/>
      <x:c r="O241" s="1746"/>
      <x:c r="P241" s="1746"/>
      <x:c r="Q241" s="1201"/>
    </x:row>
    <x:row r="242" spans="1:17">
      <x:c r="A242" s="1218"/>
      <x:c r="B242" s="1751"/>
      <x:c r="C242" s="1899"/>
      <x:c r="D242" s="1899"/>
      <x:c r="E242" s="1899"/>
      <x:c r="F242" s="1899"/>
      <x:c r="G242" s="1497"/>
      <x:c r="H242" s="1497"/>
      <x:c r="I242" s="1756"/>
      <x:c r="J242" s="1497"/>
      <x:c r="K242" s="1757"/>
      <x:c r="L242" s="1746"/>
      <x:c r="M242" s="1746"/>
      <x:c r="N242" s="1746"/>
      <x:c r="O242" s="1746"/>
      <x:c r="P242" s="1746"/>
      <x:c r="Q242" s="1201"/>
    </x:row>
    <x:row r="243" spans="1:17" ht="15" customHeight="1">
      <x:c r="A243" s="1218" t="s">
        <x:v>1176</x:v>
      </x:c>
      <x:c r="B243" s="1751"/>
      <x:c r="C243" s="1874" t="s">
        <x:v>1177</x:v>
      </x:c>
      <x:c r="D243" s="1874"/>
      <x:c r="E243" s="1874"/>
      <x:c r="F243" s="1874"/>
      <x:c r="G243" s="1874"/>
      <x:c r="H243" s="1874"/>
      <x:c r="I243" s="1874"/>
      <x:c r="J243" s="1874"/>
      <x:c r="K243" s="1757"/>
      <x:c r="L243" s="1746"/>
      <x:c r="M243" s="1746"/>
      <x:c r="N243" s="1746"/>
      <x:c r="O243" s="1746"/>
      <x:c r="P243" s="1746"/>
      <x:c r="Q243" s="1201"/>
    </x:row>
    <x:row r="244" spans="1:17">
      <x:c r="A244" s="1218"/>
      <x:c r="B244" s="1751"/>
      <x:c r="C244" s="1874"/>
      <x:c r="D244" s="1874"/>
      <x:c r="E244" s="1874"/>
      <x:c r="F244" s="1874"/>
      <x:c r="G244" s="1874"/>
      <x:c r="H244" s="1874"/>
      <x:c r="I244" s="1874"/>
      <x:c r="J244" s="1874"/>
      <x:c r="K244" s="1757"/>
      <x:c r="L244" s="1746"/>
      <x:c r="M244" s="1746"/>
      <x:c r="N244" s="1746"/>
      <x:c r="O244" s="1746"/>
      <x:c r="P244" s="1746"/>
      <x:c r="Q244" s="1201"/>
    </x:row>
    <x:row r="245" spans="1:17">
      <x:c r="A245" s="1218"/>
      <x:c r="B245" s="1751"/>
      <x:c r="C245" s="1874"/>
      <x:c r="D245" s="1874"/>
      <x:c r="E245" s="1874"/>
      <x:c r="F245" s="1874"/>
      <x:c r="G245" s="1874"/>
      <x:c r="H245" s="1874"/>
      <x:c r="I245" s="1874"/>
      <x:c r="J245" s="1874"/>
      <x:c r="K245" s="1757"/>
      <x:c r="L245" s="1746"/>
      <x:c r="M245" s="1746"/>
      <x:c r="N245" s="1746"/>
      <x:c r="O245" s="1746"/>
      <x:c r="P245" s="1746"/>
      <x:c r="Q245" s="1201"/>
    </x:row>
    <x:row r="246" spans="1:17">
      <x:c r="A246" s="1218"/>
      <x:c r="B246" s="1751"/>
      <x:c r="C246" s="1874"/>
      <x:c r="D246" s="1874"/>
      <x:c r="E246" s="1874"/>
      <x:c r="F246" s="1874"/>
      <x:c r="G246" s="1874"/>
      <x:c r="H246" s="1874"/>
      <x:c r="I246" s="1874"/>
      <x:c r="J246" s="1874"/>
      <x:c r="K246" s="1757"/>
      <x:c r="L246" s="1746"/>
      <x:c r="M246" s="1746"/>
      <x:c r="N246" s="1746"/>
      <x:c r="O246" s="1746"/>
      <x:c r="P246" s="1746"/>
      <x:c r="Q246" s="1201"/>
    </x:row>
    <x:row r="247" spans="1:17" ht="24" customHeight="1">
      <x:c r="A247" s="1218"/>
      <x:c r="B247" s="1751"/>
      <x:c r="C247" s="1874"/>
      <x:c r="D247" s="1874"/>
      <x:c r="E247" s="1874"/>
      <x:c r="F247" s="1874"/>
      <x:c r="G247" s="1874"/>
      <x:c r="H247" s="1874"/>
      <x:c r="I247" s="1874"/>
      <x:c r="J247" s="1874"/>
      <x:c r="K247" s="1757"/>
      <x:c r="L247" s="1746"/>
      <x:c r="M247" s="1746"/>
      <x:c r="N247" s="1746"/>
      <x:c r="O247" s="1746"/>
      <x:c r="P247" s="1746"/>
      <x:c r="Q247" s="1201"/>
    </x:row>
    <x:row r="248" spans="1:17" ht="15" customHeight="1">
      <x:c r="A248" s="1218" t="s">
        <x:v>1178</x:v>
      </x:c>
      <x:c r="B248" s="1751"/>
      <x:c r="C248" s="1874" t="s">
        <x:v>1179</x:v>
      </x:c>
      <x:c r="D248" s="1874"/>
      <x:c r="E248" s="1874"/>
      <x:c r="F248" s="1874"/>
      <x:c r="G248" s="1497"/>
      <x:c r="H248" s="1497"/>
      <x:c r="I248" s="1756"/>
      <x:c r="J248" s="1497"/>
      <x:c r="K248" s="1757"/>
      <x:c r="L248" s="1746"/>
      <x:c r="M248" s="1746"/>
      <x:c r="N248" s="1746"/>
      <x:c r="O248" s="1746"/>
      <x:c r="P248" s="1746"/>
      <x:c r="Q248" s="1201"/>
    </x:row>
    <x:row r="249" spans="1:17">
      <x:c r="A249" s="1218"/>
      <x:c r="B249" s="1751"/>
      <x:c r="C249" s="1874"/>
      <x:c r="D249" s="1874"/>
      <x:c r="E249" s="1874"/>
      <x:c r="F249" s="1874"/>
      <x:c r="G249" s="1497"/>
      <x:c r="H249" s="1497"/>
      <x:c r="I249" s="1756"/>
      <x:c r="J249" s="1497"/>
      <x:c r="K249" s="1757"/>
      <x:c r="L249" s="1746"/>
      <x:c r="M249" s="1746"/>
      <x:c r="N249" s="1746"/>
      <x:c r="O249" s="1746"/>
      <x:c r="P249" s="1746"/>
      <x:c r="Q249" s="1201"/>
    </x:row>
    <x:row r="250" spans="1:17">
      <x:c r="A250" s="1218"/>
      <x:c r="B250" s="1751"/>
      <x:c r="C250" s="1874"/>
      <x:c r="D250" s="1874"/>
      <x:c r="E250" s="1874"/>
      <x:c r="F250" s="1874"/>
      <x:c r="G250" s="1497"/>
      <x:c r="H250" s="1497"/>
      <x:c r="I250" s="1756"/>
      <x:c r="J250" s="1497"/>
      <x:c r="K250" s="1757"/>
      <x:c r="L250" s="1746"/>
      <x:c r="M250" s="1746"/>
      <x:c r="N250" s="1746"/>
      <x:c r="O250" s="1746"/>
      <x:c r="P250" s="1746"/>
      <x:c r="Q250" s="1201"/>
    </x:row>
    <x:row r="251" spans="1:17">
      <x:c r="A251" s="1218"/>
      <x:c r="B251" s="1751"/>
      <x:c r="C251" s="1874"/>
      <x:c r="D251" s="1874"/>
      <x:c r="E251" s="1874"/>
      <x:c r="F251" s="1874"/>
      <x:c r="G251" s="1497"/>
      <x:c r="H251" s="1497"/>
      <x:c r="I251" s="1756"/>
      <x:c r="J251" s="1497"/>
      <x:c r="K251" s="1757"/>
      <x:c r="L251" s="1746"/>
      <x:c r="M251" s="1746"/>
      <x:c r="N251" s="1746"/>
      <x:c r="O251" s="1746"/>
      <x:c r="P251" s="1746"/>
      <x:c r="Q251" s="1201"/>
    </x:row>
    <x:row r="252" spans="1:17">
      <x:c r="A252" s="1218"/>
      <x:c r="B252" s="1751"/>
      <x:c r="C252" s="1874"/>
      <x:c r="D252" s="1874"/>
      <x:c r="E252" s="1874"/>
      <x:c r="F252" s="1874"/>
      <x:c r="G252" s="1497"/>
      <x:c r="H252" s="1497"/>
      <x:c r="I252" s="1756"/>
      <x:c r="J252" s="1497"/>
      <x:c r="K252" s="1757"/>
      <x:c r="L252" s="1746"/>
      <x:c r="M252" s="1746"/>
      <x:c r="N252" s="1746"/>
      <x:c r="O252" s="1746"/>
      <x:c r="P252" s="1746"/>
      <x:c r="Q252" s="1201"/>
    </x:row>
    <x:row r="253" spans="1:17" ht="38.25" customHeight="1">
      <x:c r="A253" s="1218"/>
      <x:c r="B253" s="1751"/>
      <x:c r="C253" s="1874"/>
      <x:c r="D253" s="1874"/>
      <x:c r="E253" s="1874"/>
      <x:c r="F253" s="1874"/>
      <x:c r="G253" s="1497"/>
      <x:c r="H253" s="1497"/>
      <x:c r="I253" s="1756"/>
      <x:c r="J253" s="1497"/>
      <x:c r="K253" s="1757"/>
      <x:c r="L253" s="1746"/>
      <x:c r="M253" s="1746"/>
      <x:c r="N253" s="1746"/>
      <x:c r="O253" s="1746"/>
      <x:c r="P253" s="1746"/>
      <x:c r="Q253" s="1201"/>
    </x:row>
    <x:row r="254" spans="1:17" ht="27" customHeight="1" thickBot="1">
      <x:c r="A254" s="1219" t="s">
        <x:v>1180</x:v>
      </x:c>
      <x:c r="B254" s="1735"/>
      <x:c r="C254" s="1875" t="s">
        <x:v>1181</x:v>
      </x:c>
      <x:c r="D254" s="1875"/>
      <x:c r="E254" s="1875"/>
      <x:c r="F254" s="1875"/>
      <x:c r="G254" s="1221"/>
      <x:c r="H254" s="1221"/>
      <x:c r="I254" s="1222"/>
      <x:c r="J254" s="1221"/>
      <x:c r="K254" s="1223"/>
      <x:c r="L254" s="1220"/>
      <x:c r="M254" s="1220"/>
      <x:c r="N254" s="1220"/>
      <x:c r="O254" s="1220"/>
      <x:c r="P254" s="1220"/>
      <x:c r="Q254" s="1224"/>
    </x:row>
    <x:row r="256" spans="1:17" ht="13.5" thickBot="1"/>
    <x:row r="257" spans="1:10" s="243" customFormat="1" ht="18.75" thickBot="1">
      <x:c r="A257" s="1936" t="s">
        <x:v>1881</x:v>
      </x:c>
      <x:c r="B257" s="1937"/>
      <x:c r="C257" s="1937"/>
      <x:c r="D257" s="1937"/>
      <x:c r="E257" s="1937"/>
      <x:c r="F257" s="1937"/>
      <x:c r="G257" s="1937"/>
      <x:c r="H257" s="1937"/>
      <x:c r="I257" s="1937"/>
      <x:c r="J257" s="1938"/>
    </x:row>
    <x:row r="258" spans="1:10" s="1390" customFormat="1">
      <x:c r="A258" s="1392"/>
      <x:c r="B258" s="1392"/>
    </x:row>
    <x:row r="259" spans="1:10" s="498" customFormat="1" ht="25.5">
      <x:c r="B259" s="1758" t="s">
        <x:v>1882</x:v>
      </x:c>
      <x:c r="C259" s="1758" t="s">
        <x:v>1146</x:v>
      </x:c>
      <x:c r="D259" s="1758" t="s">
        <x:v>1883</x:v>
      </x:c>
      <x:c r="E259" s="1758" t="s">
        <x:v>1884</x:v>
      </x:c>
      <x:c r="F259" s="1758" t="s">
        <x:v>1885</x:v>
      </x:c>
      <x:c r="G259" s="1939" t="s">
        <x:v>2038</x:v>
      </x:c>
      <x:c r="H259" s="1940"/>
      <x:c r="I259" s="1941"/>
    </x:row>
    <x:row r="260" spans="1:10" s="1389" customFormat="1">
      <x:c r="A260" s="498"/>
      <x:c r="B260" s="1759">
        <x:v>1</x:v>
      </x:c>
      <x:c r="C260" s="1760" t="s">
        <x:v>1886</x:v>
      </x:c>
      <x:c r="D260" s="1389" t="s">
        <x:v>1887</x:v>
      </x:c>
      <x:c r="E260" s="1761" t="s">
        <x:v>1888</x:v>
      </x:c>
      <x:c r="F260" s="1676" t="s">
        <x:v>260</x:v>
      </x:c>
      <x:c r="G260" s="1833" t="s">
        <x:v>1889</x:v>
      </x:c>
      <x:c r="H260" s="1833"/>
      <x:c r="I260" s="1833"/>
    </x:row>
    <x:row r="261" spans="1:10" s="1389" customFormat="1">
      <x:c r="A261" s="498"/>
      <x:c r="B261" s="1759">
        <x:f>+B260+1</x:f>
        <x:v>2</x:v>
      </x:c>
      <x:c r="C261" s="1760" t="s">
        <x:v>261</x:v>
      </x:c>
      <x:c r="D261" s="1389" t="s">
        <x:v>1887</x:v>
      </x:c>
      <x:c r="E261" s="1761" t="s">
        <x:v>1890</x:v>
      </x:c>
      <x:c r="F261" s="1676" t="s">
        <x:v>262</x:v>
      </x:c>
      <x:c r="G261" s="1833" t="s">
        <x:v>1891</x:v>
      </x:c>
      <x:c r="H261" s="1833"/>
      <x:c r="I261" s="1833"/>
    </x:row>
    <x:row r="262" spans="1:10" s="1389" customFormat="1">
      <x:c r="A262" s="498"/>
      <x:c r="B262" s="1759">
        <x:f t="shared" ref="B262:B325" si="13">+B261+1</x:f>
        <x:v>3</x:v>
      </x:c>
      <x:c r="C262" s="1760" t="s">
        <x:v>1892</x:v>
      </x:c>
      <x:c r="D262" s="1389" t="s">
        <x:v>1887</x:v>
      </x:c>
      <x:c r="E262" s="1761" t="s">
        <x:v>1893</x:v>
      </x:c>
      <x:c r="F262" s="1676" t="s">
        <x:v>263</x:v>
      </x:c>
      <x:c r="G262" s="1833" t="s">
        <x:v>1894</x:v>
      </x:c>
      <x:c r="H262" s="1833"/>
      <x:c r="I262" s="1833"/>
    </x:row>
    <x:row r="263" spans="1:10" s="1389" customFormat="1" ht="25.5">
      <x:c r="A263" s="498"/>
      <x:c r="B263" s="1759">
        <x:f t="shared" si="13"/>
        <x:v>4</x:v>
      </x:c>
      <x:c r="C263" s="1760" t="s">
        <x:v>142</x:v>
      </x:c>
      <x:c r="D263" s="1389" t="s">
        <x:v>1887</x:v>
      </x:c>
      <x:c r="E263" s="1761" t="s">
        <x:v>1895</x:v>
      </x:c>
      <x:c r="F263" s="1676" t="s">
        <x:v>745</x:v>
      </x:c>
      <x:c r="G263" s="1833" t="s">
        <x:v>1896</x:v>
      </x:c>
      <x:c r="H263" s="1833"/>
      <x:c r="I263" s="1833"/>
    </x:row>
    <x:row r="264" spans="1:10" s="1389" customFormat="1" ht="25.5">
      <x:c r="A264" s="498"/>
      <x:c r="B264" s="1759">
        <x:f t="shared" si="13"/>
        <x:v>5</x:v>
      </x:c>
      <x:c r="C264" s="1760" t="s">
        <x:v>144</x:v>
      </x:c>
      <x:c r="D264" s="1389" t="s">
        <x:v>1887</x:v>
      </x:c>
      <x:c r="E264" s="1761" t="s">
        <x:v>1897</x:v>
      </x:c>
      <x:c r="F264" s="1676" t="s">
        <x:v>813</x:v>
      </x:c>
      <x:c r="G264" s="1833" t="s">
        <x:v>1898</x:v>
      </x:c>
      <x:c r="H264" s="1833"/>
      <x:c r="I264" s="1833"/>
    </x:row>
    <x:row r="265" spans="1:10" s="1389" customFormat="1" ht="25.5">
      <x:c r="A265" s="498"/>
      <x:c r="B265" s="1759">
        <x:f t="shared" si="13"/>
        <x:v>6</x:v>
      </x:c>
      <x:c r="C265" s="1760" t="s">
        <x:v>275</x:v>
      </x:c>
      <x:c r="D265" s="1389" t="s">
        <x:v>1887</x:v>
      </x:c>
      <x:c r="E265" s="1761" t="s">
        <x:v>1899</x:v>
      </x:c>
      <x:c r="F265" s="1676" t="s">
        <x:v>831</x:v>
      </x:c>
      <x:c r="G265" s="1833" t="s">
        <x:v>1900</x:v>
      </x:c>
      <x:c r="H265" s="1833"/>
      <x:c r="I265" s="1833"/>
    </x:row>
    <x:row r="266" spans="1:10" s="1389" customFormat="1" ht="25.5">
      <x:c r="A266" s="498"/>
      <x:c r="B266" s="1759">
        <x:f t="shared" si="13"/>
        <x:v>7</x:v>
      </x:c>
      <x:c r="C266" s="1760" t="s">
        <x:v>145</x:v>
      </x:c>
      <x:c r="D266" s="1389" t="s">
        <x:v>1887</x:v>
      </x:c>
      <x:c r="E266" s="1761" t="s">
        <x:v>1901</x:v>
      </x:c>
      <x:c r="F266" s="1676" t="s">
        <x:v>832</x:v>
      </x:c>
      <x:c r="G266" s="1833" t="s">
        <x:v>1902</x:v>
      </x:c>
      <x:c r="H266" s="1833"/>
      <x:c r="I266" s="1833"/>
    </x:row>
    <x:row r="267" spans="1:10" s="1389" customFormat="1">
      <x:c r="A267" s="498"/>
      <x:c r="B267" s="1759">
        <x:f t="shared" si="13"/>
        <x:v>8</x:v>
      </x:c>
      <x:c r="C267" s="1760" t="s">
        <x:v>318</x:v>
      </x:c>
      <x:c r="D267" s="1389" t="s">
        <x:v>1887</x:v>
      </x:c>
      <x:c r="E267" s="1761" t="s">
        <x:v>1903</x:v>
      </x:c>
      <x:c r="F267" s="1676" t="s">
        <x:v>319</x:v>
      </x:c>
      <x:c r="G267" s="1833" t="s">
        <x:v>1904</x:v>
      </x:c>
      <x:c r="H267" s="1833"/>
      <x:c r="I267" s="1833"/>
    </x:row>
    <x:row r="268" spans="1:10" s="1389" customFormat="1">
      <x:c r="A268" s="498"/>
      <x:c r="B268" s="1759">
        <x:f t="shared" si="13"/>
        <x:v>9</x:v>
      </x:c>
      <x:c r="C268" s="1760" t="s">
        <x:v>322</x:v>
      </x:c>
      <x:c r="D268" s="1389" t="s">
        <x:v>1887</x:v>
      </x:c>
      <x:c r="E268" s="1761" t="s">
        <x:v>1905</x:v>
      </x:c>
      <x:c r="F268" s="1676" t="s">
        <x:v>323</x:v>
      </x:c>
      <x:c r="G268" s="1833" t="s">
        <x:v>1906</x:v>
      </x:c>
      <x:c r="H268" s="1833"/>
      <x:c r="I268" s="1833"/>
    </x:row>
    <x:row r="269" spans="1:10" s="1389" customFormat="1">
      <x:c r="A269" s="498"/>
      <x:c r="B269" s="1759">
        <x:f t="shared" si="13"/>
        <x:v>10</x:v>
      </x:c>
      <x:c r="C269" s="1760" t="s">
        <x:v>328</x:v>
      </x:c>
      <x:c r="D269" s="1389" t="s">
        <x:v>1887</x:v>
      </x:c>
      <x:c r="E269" s="1761" t="s">
        <x:v>1907</x:v>
      </x:c>
      <x:c r="F269" s="1676" t="s">
        <x:v>329</x:v>
      </x:c>
      <x:c r="G269" s="1833" t="s">
        <x:v>1908</x:v>
      </x:c>
      <x:c r="H269" s="1833"/>
      <x:c r="I269" s="1833"/>
    </x:row>
    <x:row r="270" spans="1:10" s="1389" customFormat="1">
      <x:c r="A270" s="498"/>
      <x:c r="B270" s="1759">
        <x:f t="shared" si="13"/>
        <x:v>11</x:v>
      </x:c>
      <x:c r="C270" s="1760" t="s">
        <x:v>330</x:v>
      </x:c>
      <x:c r="D270" s="1389" t="s">
        <x:v>1887</x:v>
      </x:c>
      <x:c r="E270" s="1761" t="s">
        <x:v>1909</x:v>
      </x:c>
      <x:c r="F270" s="1676" t="s">
        <x:v>68</x:v>
      </x:c>
      <x:c r="G270" s="1833" t="s">
        <x:v>1910</x:v>
      </x:c>
      <x:c r="H270" s="1833"/>
      <x:c r="I270" s="1833"/>
    </x:row>
    <x:row r="271" spans="1:10" s="1389" customFormat="1">
      <x:c r="A271" s="498"/>
      <x:c r="B271" s="1759">
        <x:f t="shared" si="13"/>
        <x:v>12</x:v>
      </x:c>
      <x:c r="C271" s="1760" t="s">
        <x:v>331</x:v>
      </x:c>
      <x:c r="D271" s="1389" t="s">
        <x:v>1887</x:v>
      </x:c>
      <x:c r="E271" s="1761" t="s">
        <x:v>1911</x:v>
      </x:c>
      <x:c r="F271" s="1676" t="s">
        <x:v>332</x:v>
      </x:c>
      <x:c r="G271" s="1833" t="s">
        <x:v>1912</x:v>
      </x:c>
      <x:c r="H271" s="1833"/>
      <x:c r="I271" s="1833"/>
    </x:row>
    <x:row r="272" spans="1:10" s="1389" customFormat="1">
      <x:c r="A272" s="498"/>
      <x:c r="B272" s="1759">
        <x:f t="shared" si="13"/>
        <x:v>13</x:v>
      </x:c>
      <x:c r="C272" s="1760" t="s">
        <x:v>66</x:v>
      </x:c>
      <x:c r="D272" s="1389" t="s">
        <x:v>1887</x:v>
      </x:c>
      <x:c r="E272" s="1761" t="s">
        <x:v>1913</x:v>
      </x:c>
      <x:c r="F272" s="1676" t="s">
        <x:v>68</x:v>
      </x:c>
      <x:c r="G272" s="1833" t="s">
        <x:v>1910</x:v>
      </x:c>
      <x:c r="H272" s="1833"/>
      <x:c r="I272" s="1833"/>
    </x:row>
    <x:row r="273" spans="1:9" s="1389" customFormat="1">
      <x:c r="A273" s="498"/>
      <x:c r="B273" s="1759">
        <x:f t="shared" si="13"/>
        <x:v>14</x:v>
      </x:c>
      <x:c r="C273" s="1760" t="s">
        <x:v>339</x:v>
      </x:c>
      <x:c r="D273" s="1389" t="s">
        <x:v>1887</x:v>
      </x:c>
      <x:c r="E273" s="1761" t="s">
        <x:v>1914</x:v>
      </x:c>
      <x:c r="F273" s="1676" t="s">
        <x:v>332</x:v>
      </x:c>
      <x:c r="G273" s="1833" t="s">
        <x:v>1912</x:v>
      </x:c>
      <x:c r="H273" s="1833"/>
      <x:c r="I273" s="1833"/>
    </x:row>
    <x:row r="274" spans="1:9" s="1389" customFormat="1">
      <x:c r="A274" s="498"/>
      <x:c r="B274" s="1759">
        <x:f t="shared" si="13"/>
        <x:v>15</x:v>
      </x:c>
      <x:c r="C274" s="1760" t="s">
        <x:v>341</x:v>
      </x:c>
      <x:c r="D274" s="1389" t="s">
        <x:v>1887</x:v>
      </x:c>
      <x:c r="E274" s="1761" t="s">
        <x:v>1915</x:v>
      </x:c>
      <x:c r="F274" s="1676" t="s">
        <x:v>329</x:v>
      </x:c>
      <x:c r="G274" s="1833" t="s">
        <x:v>1908</x:v>
      </x:c>
      <x:c r="H274" s="1833"/>
      <x:c r="I274" s="1833"/>
    </x:row>
    <x:row r="275" spans="1:9" s="1389" customFormat="1">
      <x:c r="A275" s="498"/>
      <x:c r="B275" s="1759">
        <x:f t="shared" si="13"/>
        <x:v>16</x:v>
      </x:c>
      <x:c r="C275" s="1760" t="s">
        <x:v>339</x:v>
      </x:c>
      <x:c r="D275" s="1389" t="s">
        <x:v>1887</x:v>
      </x:c>
      <x:c r="E275" s="1761" t="s">
        <x:v>1916</x:v>
      </x:c>
      <x:c r="F275" s="1676" t="s">
        <x:v>332</x:v>
      </x:c>
      <x:c r="G275" s="1833" t="s">
        <x:v>1912</x:v>
      </x:c>
      <x:c r="H275" s="1833"/>
      <x:c r="I275" s="1833"/>
    </x:row>
    <x:row r="276" spans="1:9" s="1389" customFormat="1">
      <x:c r="A276" s="498"/>
      <x:c r="B276" s="1759">
        <x:f t="shared" si="13"/>
        <x:v>17</x:v>
      </x:c>
      <x:c r="C276" s="1760" t="s">
        <x:v>345</x:v>
      </x:c>
      <x:c r="D276" s="1389" t="s">
        <x:v>1887</x:v>
      </x:c>
      <x:c r="E276" s="1761" t="s">
        <x:v>1917</x:v>
      </x:c>
      <x:c r="F276" s="1676" t="s">
        <x:v>1918</x:v>
      </x:c>
      <x:c r="G276" s="1833" t="s">
        <x:v>1919</x:v>
      </x:c>
      <x:c r="H276" s="1833"/>
      <x:c r="I276" s="1833"/>
    </x:row>
    <x:row r="277" spans="1:9" s="1389" customFormat="1">
      <x:c r="A277" s="498"/>
      <x:c r="B277" s="1759">
        <x:f t="shared" si="13"/>
        <x:v>18</x:v>
      </x:c>
      <x:c r="C277" s="1760" t="s">
        <x:v>148</x:v>
      </x:c>
      <x:c r="D277" s="1389" t="s">
        <x:v>1887</x:v>
      </x:c>
      <x:c r="E277" s="1761" t="s">
        <x:v>1920</x:v>
      </x:c>
      <x:c r="F277" s="1676" t="s">
        <x:v>1921</x:v>
      </x:c>
      <x:c r="G277" s="1833" t="s">
        <x:v>1922</x:v>
      </x:c>
      <x:c r="H277" s="1833"/>
      <x:c r="I277" s="1833"/>
    </x:row>
    <x:row r="278" spans="1:9" s="1389" customFormat="1">
      <x:c r="A278" s="498"/>
      <x:c r="B278" s="1759">
        <x:f t="shared" si="13"/>
        <x:v>19</x:v>
      </x:c>
      <x:c r="C278" s="1760" t="s">
        <x:v>346</x:v>
      </x:c>
      <x:c r="D278" s="1389" t="s">
        <x:v>1887</x:v>
      </x:c>
      <x:c r="E278" s="1761" t="s">
        <x:v>1923</x:v>
      </x:c>
      <x:c r="F278" s="1676" t="s">
        <x:v>842</x:v>
      </x:c>
      <x:c r="G278" s="1833" t="s">
        <x:v>1924</x:v>
      </x:c>
      <x:c r="H278" s="1833"/>
      <x:c r="I278" s="1833"/>
    </x:row>
    <x:row r="279" spans="1:9" s="1389" customFormat="1">
      <x:c r="A279" s="498"/>
      <x:c r="B279" s="1759">
        <x:f t="shared" si="13"/>
        <x:v>20</x:v>
      </x:c>
      <x:c r="C279" s="1760" t="s">
        <x:v>348</x:v>
      </x:c>
      <x:c r="D279" s="1389" t="s">
        <x:v>1887</x:v>
      </x:c>
      <x:c r="E279" s="1761" t="s">
        <x:v>1925</x:v>
      </x:c>
      <x:c r="F279" s="1676" t="s">
        <x:v>843</x:v>
      </x:c>
      <x:c r="G279" s="1833" t="s">
        <x:v>1926</x:v>
      </x:c>
      <x:c r="H279" s="1833"/>
      <x:c r="I279" s="1833"/>
    </x:row>
    <x:row r="280" spans="1:9" s="1389" customFormat="1">
      <x:c r="A280" s="498"/>
      <x:c r="B280" s="1759">
        <x:f t="shared" si="13"/>
        <x:v>21</x:v>
      </x:c>
      <x:c r="C280" s="1760" t="s">
        <x:v>349</x:v>
      </x:c>
      <x:c r="D280" s="1389" t="s">
        <x:v>1887</x:v>
      </x:c>
      <x:c r="E280" s="1761" t="s">
        <x:v>1927</x:v>
      </x:c>
      <x:c r="F280" s="1676" t="s">
        <x:v>844</x:v>
      </x:c>
      <x:c r="G280" s="1833" t="s">
        <x:v>1928</x:v>
      </x:c>
      <x:c r="H280" s="1833"/>
      <x:c r="I280" s="1833"/>
    </x:row>
    <x:row r="281" spans="1:9" s="1389" customFormat="1">
      <x:c r="A281" s="498"/>
      <x:c r="B281" s="1759">
        <x:f t="shared" si="13"/>
        <x:v>22</x:v>
      </x:c>
      <x:c r="C281" s="1760" t="s">
        <x:v>2</x:v>
      </x:c>
      <x:c r="D281" s="1389" t="s">
        <x:v>1887</x:v>
      </x:c>
      <x:c r="E281" s="1761" t="s">
        <x:v>1929</x:v>
      </x:c>
      <x:c r="F281" s="1676" t="s">
        <x:v>357</x:v>
      </x:c>
      <x:c r="G281" s="1833" t="s">
        <x:v>1930</x:v>
      </x:c>
      <x:c r="H281" s="1833"/>
      <x:c r="I281" s="1833"/>
    </x:row>
    <x:row r="282" spans="1:9" s="1389" customFormat="1">
      <x:c r="A282" s="498"/>
      <x:c r="B282" s="1759">
        <x:f t="shared" si="13"/>
        <x:v>23</x:v>
      </x:c>
      <x:c r="C282" s="1760" t="s">
        <x:v>365</x:v>
      </x:c>
      <x:c r="D282" s="1389" t="s">
        <x:v>1887</x:v>
      </x:c>
      <x:c r="E282" s="1761" t="s">
        <x:v>1931</x:v>
      </x:c>
      <x:c r="F282" s="1676" t="s">
        <x:v>366</x:v>
      </x:c>
      <x:c r="G282" s="1833" t="s">
        <x:v>1932</x:v>
      </x:c>
      <x:c r="H282" s="1833"/>
      <x:c r="I282" s="1833"/>
    </x:row>
    <x:row r="283" spans="1:9" s="1389" customFormat="1">
      <x:c r="A283" s="498"/>
      <x:c r="B283" s="1759">
        <x:f t="shared" si="13"/>
        <x:v>24</x:v>
      </x:c>
      <x:c r="C283" s="1760" t="s">
        <x:v>368</x:v>
      </x:c>
      <x:c r="D283" s="1389" t="s">
        <x:v>1887</x:v>
      </x:c>
      <x:c r="E283" s="1761" t="s">
        <x:v>1933</x:v>
      </x:c>
      <x:c r="F283" s="1676" t="s">
        <x:v>369</x:v>
      </x:c>
      <x:c r="G283" s="1833" t="s">
        <x:v>1934</x:v>
      </x:c>
      <x:c r="H283" s="1833"/>
      <x:c r="I283" s="1833"/>
    </x:row>
    <x:row r="284" spans="1:9" s="1389" customFormat="1">
      <x:c r="A284" s="498"/>
      <x:c r="B284" s="1759">
        <x:f t="shared" si="13"/>
        <x:v>25</x:v>
      </x:c>
      <x:c r="C284" s="1760" t="s">
        <x:v>1089</x:v>
      </x:c>
      <x:c r="D284" s="1389" t="s">
        <x:v>1887</x:v>
      </x:c>
      <x:c r="E284" s="1761" t="s">
        <x:v>1935</x:v>
      </x:c>
      <x:c r="F284" s="1676" t="s">
        <x:v>1090</x:v>
      </x:c>
      <x:c r="G284" s="1833" t="s">
        <x:v>1936</x:v>
      </x:c>
      <x:c r="H284" s="1833"/>
      <x:c r="I284" s="1833"/>
    </x:row>
    <x:row r="285" spans="1:9" s="1389" customFormat="1">
      <x:c r="A285" s="498"/>
      <x:c r="B285" s="1759">
        <x:f t="shared" si="13"/>
        <x:v>26</x:v>
      </x:c>
      <x:c r="C285" s="1676" t="s">
        <x:v>370</x:v>
      </x:c>
      <x:c r="D285" s="1389" t="s">
        <x:v>1887</x:v>
      </x:c>
      <x:c r="E285" s="1761" t="s">
        <x:v>1937</x:v>
      </x:c>
      <x:c r="F285" s="1676" t="s">
        <x:v>371</x:v>
      </x:c>
      <x:c r="G285" s="1833" t="s">
        <x:v>1938</x:v>
      </x:c>
      <x:c r="H285" s="1833"/>
      <x:c r="I285" s="1833"/>
    </x:row>
    <x:row r="286" spans="1:9" s="1389" customFormat="1">
      <x:c r="A286" s="498"/>
      <x:c r="B286" s="1759">
        <x:f t="shared" si="13"/>
        <x:v>27</x:v>
      </x:c>
      <x:c r="C286" s="1676" t="s">
        <x:v>372</x:v>
      </x:c>
      <x:c r="D286" s="1389" t="s">
        <x:v>1887</x:v>
      </x:c>
      <x:c r="E286" s="1761" t="s">
        <x:v>1939</x:v>
      </x:c>
      <x:c r="F286" s="1676" t="s">
        <x:v>373</x:v>
      </x:c>
      <x:c r="G286" s="1833" t="s">
        <x:v>1940</x:v>
      </x:c>
      <x:c r="H286" s="1833"/>
      <x:c r="I286" s="1833"/>
    </x:row>
    <x:row r="287" spans="1:9" s="1389" customFormat="1">
      <x:c r="A287" s="498"/>
      <x:c r="B287" s="1759">
        <x:f t="shared" si="13"/>
        <x:v>28</x:v>
      </x:c>
      <x:c r="C287" s="1676" t="s">
        <x:v>374</x:v>
      </x:c>
      <x:c r="D287" s="1389" t="s">
        <x:v>1887</x:v>
      </x:c>
      <x:c r="E287" s="1761" t="s">
        <x:v>1941</x:v>
      </x:c>
      <x:c r="F287" s="1676" t="s">
        <x:v>376</x:v>
      </x:c>
      <x:c r="G287" s="1833" t="s">
        <x:v>1942</x:v>
      </x:c>
      <x:c r="H287" s="1833"/>
      <x:c r="I287" s="1833"/>
    </x:row>
    <x:row r="288" spans="1:9" s="1389" customFormat="1">
      <x:c r="A288" s="498"/>
      <x:c r="B288" s="1759">
        <x:f t="shared" si="13"/>
        <x:v>29</x:v>
      </x:c>
      <x:c r="C288" s="1760" t="s">
        <x:v>380</x:v>
      </x:c>
      <x:c r="D288" s="1389" t="s">
        <x:v>1887</x:v>
      </x:c>
      <x:c r="E288" s="1761" t="s">
        <x:v>1943</x:v>
      </x:c>
      <x:c r="F288" s="1676" t="s">
        <x:v>381</x:v>
      </x:c>
      <x:c r="G288" s="1833" t="s">
        <x:v>1944</x:v>
      </x:c>
      <x:c r="H288" s="1833"/>
      <x:c r="I288" s="1833"/>
    </x:row>
    <x:row r="289" spans="1:9" s="1389" customFormat="1">
      <x:c r="A289" s="498"/>
      <x:c r="B289" s="1759">
        <x:f t="shared" si="13"/>
        <x:v>30</x:v>
      </x:c>
      <x:c r="C289" s="1760" t="s">
        <x:v>1945</x:v>
      </x:c>
      <x:c r="D289" s="1389" t="s">
        <x:v>1887</x:v>
      </x:c>
      <x:c r="E289" s="1761" t="s">
        <x:v>1946</x:v>
      </x:c>
      <x:c r="F289" s="1676" t="s">
        <x:v>1947</x:v>
      </x:c>
      <x:c r="G289" s="1833" t="s">
        <x:v>1948</x:v>
      </x:c>
      <x:c r="H289" s="1833"/>
      <x:c r="I289" s="1833"/>
    </x:row>
    <x:row r="290" spans="1:9" s="1389" customFormat="1">
      <x:c r="A290" s="498"/>
      <x:c r="B290" s="1759">
        <x:f t="shared" si="13"/>
        <x:v>31</x:v>
      </x:c>
      <x:c r="C290" s="1760" t="s">
        <x:v>1949</x:v>
      </x:c>
      <x:c r="D290" s="1389" t="s">
        <x:v>1887</x:v>
      </x:c>
      <x:c r="E290" s="1761" t="s">
        <x:v>1950</x:v>
      </x:c>
      <x:c r="F290" s="1676" t="s">
        <x:v>1951</x:v>
      </x:c>
      <x:c r="G290" s="1833" t="s">
        <x:v>1952</x:v>
      </x:c>
      <x:c r="H290" s="1833"/>
      <x:c r="I290" s="1833"/>
    </x:row>
    <x:row r="291" spans="1:9" s="1389" customFormat="1">
      <x:c r="A291" s="498"/>
      <x:c r="B291" s="1759">
        <x:f t="shared" si="13"/>
        <x:v>32</x:v>
      </x:c>
      <x:c r="C291" s="1760" t="s">
        <x:v>1953</x:v>
      </x:c>
      <x:c r="D291" s="1389" t="s">
        <x:v>1887</x:v>
      </x:c>
      <x:c r="E291" s="1761" t="s">
        <x:v>1954</x:v>
      </x:c>
      <x:c r="F291" s="1676" t="s">
        <x:v>1955</x:v>
      </x:c>
      <x:c r="G291" s="1833" t="s">
        <x:v>1956</x:v>
      </x:c>
      <x:c r="H291" s="1833"/>
      <x:c r="I291" s="1833"/>
    </x:row>
    <x:row r="292" spans="1:9" s="1389" customFormat="1" ht="25.5">
      <x:c r="A292" s="498"/>
      <x:c r="B292" s="1759">
        <x:f t="shared" si="13"/>
        <x:v>33</x:v>
      </x:c>
      <x:c r="C292" s="1760" t="s">
        <x:v>877</x:v>
      </x:c>
      <x:c r="D292" s="1389" t="s">
        <x:v>1957</x:v>
      </x:c>
      <x:c r="E292" s="1761" t="s">
        <x:v>1958</x:v>
      </x:c>
      <x:c r="F292" s="1676" t="s">
        <x:v>1959</x:v>
      </x:c>
      <x:c r="G292" s="1833" t="s">
        <x:v>1960</x:v>
      </x:c>
      <x:c r="H292" s="1833"/>
      <x:c r="I292" s="1833"/>
    </x:row>
    <x:row r="293" spans="1:9" s="1389" customFormat="1" ht="38.25">
      <x:c r="A293" s="498"/>
      <x:c r="B293" s="1759">
        <x:f t="shared" si="13"/>
        <x:v>34</x:v>
      </x:c>
      <x:c r="C293" s="1760" t="s">
        <x:v>251</x:v>
      </x:c>
      <x:c r="D293" s="1389" t="s">
        <x:v>1957</x:v>
      </x:c>
      <x:c r="E293" s="1761" t="s">
        <x:v>1961</x:v>
      </x:c>
      <x:c r="F293" s="1676" t="s">
        <x:v>900</x:v>
      </x:c>
      <x:c r="G293" s="1833" t="s">
        <x:v>1962</x:v>
      </x:c>
      <x:c r="H293" s="1833"/>
      <x:c r="I293" s="1833"/>
    </x:row>
    <x:row r="294" spans="1:9" s="1389" customFormat="1" ht="25.5">
      <x:c r="A294" s="498"/>
      <x:c r="B294" s="1759">
        <x:f t="shared" si="13"/>
        <x:v>35</x:v>
      </x:c>
      <x:c r="C294" s="1760" t="s">
        <x:v>904</x:v>
      </x:c>
      <x:c r="D294" s="1389" t="s">
        <x:v>1957</x:v>
      </x:c>
      <x:c r="E294" s="1761" t="s">
        <x:v>1963</x:v>
      </x:c>
      <x:c r="F294" s="1676" t="s">
        <x:v>898</x:v>
      </x:c>
      <x:c r="G294" s="1833" t="s">
        <x:v>1964</x:v>
      </x:c>
      <x:c r="H294" s="1833"/>
      <x:c r="I294" s="1833"/>
    </x:row>
    <x:row r="295" spans="1:9" s="1389" customFormat="1" ht="38.25">
      <x:c r="A295" s="498"/>
      <x:c r="B295" s="1759">
        <x:f t="shared" si="13"/>
        <x:v>36</x:v>
      </x:c>
      <x:c r="C295" s="1760" t="s">
        <x:v>252</x:v>
      </x:c>
      <x:c r="D295" s="1389" t="s">
        <x:v>1957</x:v>
      </x:c>
      <x:c r="E295" s="1761" t="s">
        <x:v>1965</x:v>
      </x:c>
      <x:c r="F295" s="1676" t="s">
        <x:v>900</x:v>
      </x:c>
      <x:c r="G295" s="1833" t="s">
        <x:v>1962</x:v>
      </x:c>
      <x:c r="H295" s="1833"/>
      <x:c r="I295" s="1833"/>
    </x:row>
    <x:row r="296" spans="1:9" s="1389" customFormat="1" ht="25.5">
      <x:c r="A296" s="498"/>
      <x:c r="B296" s="1759">
        <x:f t="shared" si="13"/>
        <x:v>37</x:v>
      </x:c>
      <x:c r="C296" s="1760" t="s">
        <x:v>877</x:v>
      </x:c>
      <x:c r="D296" s="1389" t="s">
        <x:v>1966</x:v>
      </x:c>
      <x:c r="E296" s="1761" t="s">
        <x:v>1958</x:v>
      </x:c>
      <x:c r="F296" s="1676" t="s">
        <x:v>1959</x:v>
      </x:c>
      <x:c r="G296" s="1833" t="s">
        <x:v>1960</x:v>
      </x:c>
      <x:c r="H296" s="1833"/>
      <x:c r="I296" s="1833"/>
    </x:row>
    <x:row r="297" spans="1:9" s="1389" customFormat="1" ht="38.25">
      <x:c r="A297" s="498"/>
      <x:c r="B297" s="1759">
        <x:f t="shared" si="13"/>
        <x:v>38</x:v>
      </x:c>
      <x:c r="C297" s="1760" t="s">
        <x:v>251</x:v>
      </x:c>
      <x:c r="D297" s="1389" t="s">
        <x:v>1966</x:v>
      </x:c>
      <x:c r="E297" s="1761" t="s">
        <x:v>1961</x:v>
      </x:c>
      <x:c r="F297" s="1676" t="s">
        <x:v>900</x:v>
      </x:c>
      <x:c r="G297" s="1833" t="s">
        <x:v>1967</x:v>
      </x:c>
      <x:c r="H297" s="1833"/>
      <x:c r="I297" s="1833"/>
    </x:row>
    <x:row r="298" spans="1:9" s="1389" customFormat="1" ht="25.5">
      <x:c r="A298" s="498"/>
      <x:c r="B298" s="1759">
        <x:f t="shared" si="13"/>
        <x:v>39</x:v>
      </x:c>
      <x:c r="C298" s="1760" t="s">
        <x:v>904</x:v>
      </x:c>
      <x:c r="D298" s="1389" t="s">
        <x:v>1966</x:v>
      </x:c>
      <x:c r="E298" s="1761" t="s">
        <x:v>1963</x:v>
      </x:c>
      <x:c r="F298" s="1676" t="s">
        <x:v>898</x:v>
      </x:c>
      <x:c r="G298" s="1833" t="s">
        <x:v>1964</x:v>
      </x:c>
      <x:c r="H298" s="1833"/>
      <x:c r="I298" s="1833"/>
    </x:row>
    <x:row r="299" spans="1:9" s="1389" customFormat="1" ht="38.25">
      <x:c r="A299" s="498"/>
      <x:c r="B299" s="1759">
        <x:f t="shared" si="13"/>
        <x:v>40</x:v>
      </x:c>
      <x:c r="C299" s="1760" t="s">
        <x:v>252</x:v>
      </x:c>
      <x:c r="D299" s="1389" t="s">
        <x:v>1966</x:v>
      </x:c>
      <x:c r="E299" s="1761" t="s">
        <x:v>1965</x:v>
      </x:c>
      <x:c r="F299" s="1676" t="s">
        <x:v>900</x:v>
      </x:c>
      <x:c r="G299" s="1833" t="s">
        <x:v>1967</x:v>
      </x:c>
      <x:c r="H299" s="1833"/>
      <x:c r="I299" s="1833"/>
    </x:row>
    <x:row r="300" spans="1:9" s="1389" customFormat="1" ht="25.5">
      <x:c r="A300" s="498"/>
      <x:c r="B300" s="1759">
        <x:f t="shared" si="13"/>
        <x:v>41</x:v>
      </x:c>
      <x:c r="C300" s="1760" t="s">
        <x:v>211</x:v>
      </x:c>
      <x:c r="D300" s="1389" t="s">
        <x:v>1968</x:v>
      </x:c>
      <x:c r="E300" s="1761" t="s">
        <x:v>1969</x:v>
      </x:c>
      <x:c r="F300" s="1676" t="s">
        <x:v>227</x:v>
      </x:c>
      <x:c r="G300" s="1833" t="s">
        <x:v>1970</x:v>
      </x:c>
      <x:c r="H300" s="1833"/>
      <x:c r="I300" s="1833"/>
    </x:row>
    <x:row r="301" spans="1:9" s="1389" customFormat="1">
      <x:c r="A301" s="498"/>
      <x:c r="B301" s="1759">
        <x:f t="shared" si="13"/>
        <x:v>42</x:v>
      </x:c>
      <x:c r="C301" s="1760" t="s">
        <x:v>144</x:v>
      </x:c>
      <x:c r="D301" s="1389" t="s">
        <x:v>1971</x:v>
      </x:c>
      <x:c r="E301" s="1761" t="s">
        <x:v>1972</x:v>
      </x:c>
      <x:c r="F301" s="1676" t="s">
        <x:v>932</x:v>
      </x:c>
      <x:c r="G301" s="1833" t="s">
        <x:v>1973</x:v>
      </x:c>
      <x:c r="H301" s="1833"/>
      <x:c r="I301" s="1833"/>
    </x:row>
    <x:row r="302" spans="1:9" s="1389" customFormat="1">
      <x:c r="A302" s="498"/>
      <x:c r="B302" s="1759">
        <x:f t="shared" si="13"/>
        <x:v>43</x:v>
      </x:c>
      <x:c r="C302" s="1760" t="s">
        <x:v>322</x:v>
      </x:c>
      <x:c r="D302" s="1389" t="s">
        <x:v>1971</x:v>
      </x:c>
      <x:c r="E302" s="1761" t="s">
        <x:v>1974</x:v>
      </x:c>
      <x:c r="F302" s="1676" t="s">
        <x:v>323</x:v>
      </x:c>
      <x:c r="G302" s="1833" t="s">
        <x:v>1906</x:v>
      </x:c>
      <x:c r="H302" s="1833"/>
      <x:c r="I302" s="1833"/>
    </x:row>
    <x:row r="303" spans="1:9" s="1389" customFormat="1" ht="25.5">
      <x:c r="A303" s="498"/>
      <x:c r="B303" s="1759">
        <x:f t="shared" si="13"/>
        <x:v>44</x:v>
      </x:c>
      <x:c r="C303" s="1760" t="s">
        <x:v>69</x:v>
      </x:c>
      <x:c r="D303" s="1389" t="s">
        <x:v>1971</x:v>
      </x:c>
      <x:c r="E303" s="1761" t="s">
        <x:v>1975</x:v>
      </x:c>
      <x:c r="F303" s="1676" t="s">
        <x:v>931</x:v>
      </x:c>
      <x:c r="G303" s="1833" t="s">
        <x:v>1976</x:v>
      </x:c>
      <x:c r="H303" s="1833"/>
      <x:c r="I303" s="1833"/>
    </x:row>
    <x:row r="304" spans="1:9" s="1389" customFormat="1">
      <x:c r="A304" s="498"/>
      <x:c r="B304" s="1759">
        <x:f t="shared" si="13"/>
        <x:v>45</x:v>
      </x:c>
      <x:c r="C304" s="1760" t="s">
        <x:v>69</x:v>
      </x:c>
      <x:c r="D304" s="1389" t="s">
        <x:v>1971</x:v>
      </x:c>
      <x:c r="E304" s="1389" t="s">
        <x:v>1977</x:v>
      </x:c>
      <x:c r="F304" s="1676" t="s">
        <x:v>938</x:v>
      </x:c>
      <x:c r="G304" s="1833" t="s">
        <x:v>1978</x:v>
      </x:c>
      <x:c r="H304" s="1833"/>
      <x:c r="I304" s="1833"/>
    </x:row>
    <x:row r="305" spans="1:9" s="1389" customFormat="1">
      <x:c r="A305" s="498"/>
      <x:c r="B305" s="1759">
        <x:f t="shared" si="13"/>
        <x:v>46</x:v>
      </x:c>
      <x:c r="C305" s="1762" t="s">
        <x:v>330</x:v>
      </x:c>
      <x:c r="D305" s="1389" t="s">
        <x:v>1971</x:v>
      </x:c>
      <x:c r="E305" s="1389" t="s">
        <x:v>1979</x:v>
      </x:c>
      <x:c r="F305" s="1676" t="s">
        <x:v>68</x:v>
      </x:c>
      <x:c r="G305" s="1833" t="s">
        <x:v>1910</x:v>
      </x:c>
      <x:c r="H305" s="1833"/>
      <x:c r="I305" s="1833"/>
    </x:row>
    <x:row r="306" spans="1:9" s="1389" customFormat="1">
      <x:c r="A306" s="498"/>
      <x:c r="B306" s="1759">
        <x:f t="shared" si="13"/>
        <x:v>47</x:v>
      </x:c>
      <x:c r="C306" s="1760" t="s">
        <x:v>66</x:v>
      </x:c>
      <x:c r="D306" s="1389" t="s">
        <x:v>1971</x:v>
      </x:c>
      <x:c r="E306" s="1389" t="s">
        <x:v>1980</x:v>
      </x:c>
      <x:c r="F306" s="1676" t="s">
        <x:v>68</x:v>
      </x:c>
      <x:c r="G306" s="1833" t="s">
        <x:v>1910</x:v>
      </x:c>
      <x:c r="H306" s="1833"/>
      <x:c r="I306" s="1833"/>
    </x:row>
    <x:row r="307" spans="1:9" s="1389" customFormat="1">
      <x:c r="A307" s="498"/>
      <x:c r="B307" s="1759">
        <x:f t="shared" si="13"/>
        <x:v>48</x:v>
      </x:c>
      <x:c r="C307" s="1760" t="s">
        <x:v>339</x:v>
      </x:c>
      <x:c r="D307" s="1389" t="s">
        <x:v>1971</x:v>
      </x:c>
      <x:c r="E307" s="1389" t="s">
        <x:v>1981</x:v>
      </x:c>
      <x:c r="F307" s="1676" t="s">
        <x:v>332</x:v>
      </x:c>
      <x:c r="G307" s="1833" t="s">
        <x:v>1912</x:v>
      </x:c>
      <x:c r="H307" s="1833"/>
      <x:c r="I307" s="1833"/>
    </x:row>
    <x:row r="308" spans="1:9" s="1389" customFormat="1">
      <x:c r="A308" s="498"/>
      <x:c r="B308" s="1759">
        <x:f t="shared" si="13"/>
        <x:v>49</x:v>
      </x:c>
      <x:c r="C308" s="1760" t="s">
        <x:v>339</x:v>
      </x:c>
      <x:c r="D308" s="1389" t="s">
        <x:v>1971</x:v>
      </x:c>
      <x:c r="E308" s="1389" t="s">
        <x:v>1982</x:v>
      </x:c>
      <x:c r="F308" s="1676" t="s">
        <x:v>332</x:v>
      </x:c>
      <x:c r="G308" s="1833" t="s">
        <x:v>1912</x:v>
      </x:c>
      <x:c r="H308" s="1833"/>
      <x:c r="I308" s="1833"/>
    </x:row>
    <x:row r="309" spans="1:9" s="1389" customFormat="1">
      <x:c r="A309" s="498"/>
      <x:c r="B309" s="1759">
        <x:f t="shared" si="13"/>
        <x:v>50</x:v>
      </x:c>
      <x:c r="C309" s="1760" t="s">
        <x:v>111</x:v>
      </x:c>
      <x:c r="D309" s="1389" t="s">
        <x:v>1971</x:v>
      </x:c>
      <x:c r="E309" s="1389" t="s">
        <x:v>1983</x:v>
      </x:c>
      <x:c r="F309" s="1676" t="s">
        <x:v>999</x:v>
      </x:c>
      <x:c r="G309" s="1833" t="s">
        <x:v>1984</x:v>
      </x:c>
      <x:c r="H309" s="1833"/>
      <x:c r="I309" s="1833"/>
    </x:row>
    <x:row r="310" spans="1:9" s="1389" customFormat="1">
      <x:c r="A310" s="498"/>
      <x:c r="B310" s="1759">
        <x:f t="shared" si="13"/>
        <x:v>51</x:v>
      </x:c>
      <x:c r="C310" s="1762" t="s">
        <x:v>142</x:v>
      </x:c>
      <x:c r="D310" s="1389" t="s">
        <x:v>1971</x:v>
      </x:c>
      <x:c r="E310" s="1761" t="s">
        <x:v>1985</x:v>
      </x:c>
      <x:c r="F310" s="1676" t="s">
        <x:v>961</x:v>
      </x:c>
      <x:c r="G310" s="1833" t="s">
        <x:v>1986</x:v>
      </x:c>
      <x:c r="H310" s="1833"/>
      <x:c r="I310" s="1833"/>
    </x:row>
    <x:row r="311" spans="1:9" s="1389" customFormat="1">
      <x:c r="A311" s="498"/>
      <x:c r="B311" s="1759">
        <x:f t="shared" si="13"/>
        <x:v>52</x:v>
      </x:c>
      <x:c r="C311" s="1762" t="s">
        <x:v>144</x:v>
      </x:c>
      <x:c r="D311" s="1389" t="s">
        <x:v>1971</x:v>
      </x:c>
      <x:c r="E311" s="1761" t="s">
        <x:v>1987</x:v>
      </x:c>
      <x:c r="F311" s="1676" t="s">
        <x:v>963</x:v>
      </x:c>
      <x:c r="G311" s="1833" t="s">
        <x:v>1988</x:v>
      </x:c>
      <x:c r="H311" s="1833"/>
      <x:c r="I311" s="1833"/>
    </x:row>
    <x:row r="312" spans="1:9" s="1389" customFormat="1">
      <x:c r="A312" s="498"/>
      <x:c r="B312" s="1759">
        <x:f t="shared" si="13"/>
        <x:v>53</x:v>
      </x:c>
      <x:c r="C312" s="1762" t="s">
        <x:v>275</x:v>
      </x:c>
      <x:c r="D312" s="1389" t="s">
        <x:v>1971</x:v>
      </x:c>
      <x:c r="E312" s="1761" t="s">
        <x:v>1931</x:v>
      </x:c>
      <x:c r="F312" s="1676" t="s">
        <x:v>964</x:v>
      </x:c>
      <x:c r="G312" s="1833" t="s">
        <x:v>1989</x:v>
      </x:c>
      <x:c r="H312" s="1833"/>
      <x:c r="I312" s="1833"/>
    </x:row>
    <x:row r="313" spans="1:9" s="1389" customFormat="1">
      <x:c r="A313" s="498"/>
      <x:c r="B313" s="1759">
        <x:f t="shared" si="13"/>
        <x:v>54</x:v>
      </x:c>
      <x:c r="C313" s="1762" t="s">
        <x:v>145</x:v>
      </x:c>
      <x:c r="D313" s="1389" t="s">
        <x:v>1971</x:v>
      </x:c>
      <x:c r="E313" s="1761" t="s">
        <x:v>1990</x:v>
      </x:c>
      <x:c r="F313" s="1676" t="s">
        <x:v>965</x:v>
      </x:c>
      <x:c r="G313" s="1833" t="s">
        <x:v>1991</x:v>
      </x:c>
      <x:c r="H313" s="1833"/>
      <x:c r="I313" s="1833"/>
    </x:row>
    <x:row r="314" spans="1:9" s="1389" customFormat="1">
      <x:c r="A314" s="498"/>
      <x:c r="B314" s="1759">
        <x:f t="shared" si="13"/>
        <x:v>55</x:v>
      </x:c>
      <x:c r="C314" s="1762" t="s">
        <x:v>147</x:v>
      </x:c>
      <x:c r="D314" s="1389" t="s">
        <x:v>1971</x:v>
      </x:c>
      <x:c r="E314" s="1761" t="s">
        <x:v>1992</x:v>
      </x:c>
      <x:c r="F314" s="1676" t="s">
        <x:v>976</x:v>
      </x:c>
      <x:c r="G314" s="1833" t="s">
        <x:v>1993</x:v>
      </x:c>
      <x:c r="H314" s="1833"/>
      <x:c r="I314" s="1833"/>
    </x:row>
    <x:row r="315" spans="1:9" s="1389" customFormat="1">
      <x:c r="A315" s="498"/>
      <x:c r="B315" s="1759">
        <x:f t="shared" si="13"/>
        <x:v>56</x:v>
      </x:c>
      <x:c r="C315" s="1760" t="s">
        <x:v>146</x:v>
      </x:c>
      <x:c r="D315" s="1389" t="s">
        <x:v>1971</x:v>
      </x:c>
      <x:c r="E315" s="1761" t="s">
        <x:v>1941</x:v>
      </x:c>
      <x:c r="F315" s="1676" t="s">
        <x:v>968</x:v>
      </x:c>
      <x:c r="G315" s="1833" t="s">
        <x:v>1994</x:v>
      </x:c>
      <x:c r="H315" s="1833"/>
      <x:c r="I315" s="1833"/>
    </x:row>
    <x:row r="316" spans="1:9" s="1389" customFormat="1" ht="25.5">
      <x:c r="A316" s="498"/>
      <x:c r="B316" s="1759">
        <x:f t="shared" si="13"/>
        <x:v>57</x:v>
      </x:c>
      <x:c r="C316" s="1762" t="s">
        <x:v>147</x:v>
      </x:c>
      <x:c r="D316" s="1389" t="s">
        <x:v>1971</x:v>
      </x:c>
      <x:c r="E316" s="1761" t="s">
        <x:v>1995</x:v>
      </x:c>
      <x:c r="F316" s="1676" t="s">
        <x:v>156</x:v>
      </x:c>
      <x:c r="G316" s="1833" t="s">
        <x:v>1996</x:v>
      </x:c>
      <x:c r="H316" s="1833"/>
      <x:c r="I316" s="1833"/>
    </x:row>
    <x:row r="317" spans="1:9" s="1389" customFormat="1" ht="63.75">
      <x:c r="A317" s="498"/>
      <x:c r="B317" s="1759">
        <x:f t="shared" si="13"/>
        <x:v>58</x:v>
      </x:c>
      <x:c r="C317" s="1760" t="s">
        <x:v>1997</x:v>
      </x:c>
      <x:c r="D317" s="1389" t="s">
        <x:v>1998</x:v>
      </x:c>
      <x:c r="E317" s="1761" t="s">
        <x:v>1999</x:v>
      </x:c>
      <x:c r="F317" s="1676" t="s">
        <x:v>2000</x:v>
      </x:c>
      <x:c r="G317" s="1833" t="s">
        <x:v>2001</x:v>
      </x:c>
      <x:c r="H317" s="1833"/>
      <x:c r="I317" s="1833"/>
    </x:row>
    <x:row r="318" spans="1:9" s="1389" customFormat="1" ht="25.5">
      <x:c r="A318" s="498"/>
      <x:c r="B318" s="1759">
        <x:f t="shared" si="13"/>
        <x:v>59</x:v>
      </x:c>
      <x:c r="C318" s="1760" t="s">
        <x:v>2002</x:v>
      </x:c>
      <x:c r="D318" s="1389" t="s">
        <x:v>1998</x:v>
      </x:c>
      <x:c r="E318" s="1761" t="s">
        <x:v>2003</x:v>
      </x:c>
      <x:c r="F318" s="1676" t="s">
        <x:v>2004</x:v>
      </x:c>
      <x:c r="G318" s="1833" t="s">
        <x:v>2005</x:v>
      </x:c>
      <x:c r="H318" s="1833"/>
      <x:c r="I318" s="1833"/>
    </x:row>
    <x:row r="319" spans="1:9" s="1389" customFormat="1" ht="25.5">
      <x:c r="A319" s="498"/>
      <x:c r="B319" s="1759">
        <x:f t="shared" si="13"/>
        <x:v>60</x:v>
      </x:c>
      <x:c r="C319" s="1760" t="s">
        <x:v>2006</x:v>
      </x:c>
      <x:c r="D319" s="1389" t="s">
        <x:v>1998</x:v>
      </x:c>
      <x:c r="E319" s="1761" t="s">
        <x:v>2007</x:v>
      </x:c>
      <x:c r="F319" s="1676" t="s">
        <x:v>917</x:v>
      </x:c>
      <x:c r="G319" s="1833" t="s">
        <x:v>2008</x:v>
      </x:c>
      <x:c r="H319" s="1833"/>
      <x:c r="I319" s="1833"/>
    </x:row>
    <x:row r="320" spans="1:9" s="1389" customFormat="1" ht="51">
      <x:c r="A320" s="498"/>
      <x:c r="B320" s="1759">
        <x:f t="shared" si="13"/>
        <x:v>61</x:v>
      </x:c>
      <x:c r="C320" s="1760" t="s">
        <x:v>2009</x:v>
      </x:c>
      <x:c r="D320" s="1389" t="s">
        <x:v>2010</x:v>
      </x:c>
      <x:c r="E320" s="1761" t="s">
        <x:v>1999</x:v>
      </x:c>
      <x:c r="F320" s="1676" t="s">
        <x:v>924</x:v>
      </x:c>
      <x:c r="G320" s="1833" t="s">
        <x:v>2011</x:v>
      </x:c>
      <x:c r="H320" s="1833"/>
      <x:c r="I320" s="1833"/>
    </x:row>
    <x:row r="321" spans="1:9" s="1389" customFormat="1" ht="51">
      <x:c r="A321" s="498"/>
      <x:c r="B321" s="1759">
        <x:f t="shared" si="13"/>
        <x:v>62</x:v>
      </x:c>
      <x:c r="C321" s="1760" t="s">
        <x:v>1997</x:v>
      </x:c>
      <x:c r="D321" s="1389" t="s">
        <x:v>2010</x:v>
      </x:c>
      <x:c r="E321" s="1761" t="s">
        <x:v>2003</x:v>
      </x:c>
      <x:c r="F321" s="1676" t="s">
        <x:v>2012</x:v>
      </x:c>
      <x:c r="G321" s="1833" t="s">
        <x:v>2013</x:v>
      </x:c>
      <x:c r="H321" s="1833"/>
      <x:c r="I321" s="1833"/>
    </x:row>
    <x:row r="322" spans="1:9" s="1389" customFormat="1" ht="25.5">
      <x:c r="A322" s="498"/>
      <x:c r="B322" s="1759">
        <x:f t="shared" si="13"/>
        <x:v>63</x:v>
      </x:c>
      <x:c r="C322" s="1760" t="s">
        <x:v>2002</x:v>
      </x:c>
      <x:c r="D322" s="1389" t="s">
        <x:v>2010</x:v>
      </x:c>
      <x:c r="E322" s="1761" t="s">
        <x:v>2014</x:v>
      </x:c>
      <x:c r="F322" s="1676" t="s">
        <x:v>2015</x:v>
      </x:c>
      <x:c r="G322" s="1833" t="s">
        <x:v>2016</x:v>
      </x:c>
      <x:c r="H322" s="1833"/>
      <x:c r="I322" s="1833"/>
    </x:row>
    <x:row r="323" spans="1:9" s="1763" customFormat="1" ht="76.5">
      <x:c r="B323" s="1764">
        <x:f t="shared" si="13"/>
        <x:v>64</x:v>
      </x:c>
      <x:c r="C323" s="1667" t="s">
        <x:v>2017</x:v>
      </x:c>
      <x:c r="D323" s="1763" t="s">
        <x:v>2010</x:v>
      </x:c>
      <x:c r="E323" s="1765" t="s">
        <x:v>2018</x:v>
      </x:c>
      <x:c r="F323" s="1668" t="s">
        <x:v>925</x:v>
      </x:c>
      <x:c r="G323" s="1833" t="s">
        <x:v>2019</x:v>
      </x:c>
      <x:c r="H323" s="1833"/>
      <x:c r="I323" s="1833"/>
    </x:row>
    <x:row r="324" spans="1:9" s="1389" customFormat="1" ht="51">
      <x:c r="A324" s="498"/>
      <x:c r="B324" s="1759">
        <x:f t="shared" si="13"/>
        <x:v>65</x:v>
      </x:c>
      <x:c r="C324" s="1760" t="s">
        <x:v>2020</x:v>
      </x:c>
      <x:c r="D324" s="1389" t="s">
        <x:v>2010</x:v>
      </x:c>
      <x:c r="E324" s="1761" t="s">
        <x:v>2021</x:v>
      </x:c>
      <x:c r="F324" s="1676" t="s">
        <x:v>909</x:v>
      </x:c>
      <x:c r="G324" s="1833" t="s">
        <x:v>2022</x:v>
      </x:c>
      <x:c r="H324" s="1833"/>
      <x:c r="I324" s="1833"/>
    </x:row>
    <x:row r="325" spans="1:9" s="1389" customFormat="1" ht="25.5">
      <x:c r="A325" s="498"/>
      <x:c r="B325" s="1759">
        <x:f t="shared" si="13"/>
        <x:v>66</x:v>
      </x:c>
      <x:c r="C325" s="1760" t="s">
        <x:v>2023</x:v>
      </x:c>
      <x:c r="D325" s="1389" t="s">
        <x:v>2010</x:v>
      </x:c>
      <x:c r="E325" s="1761" t="s">
        <x:v>2007</x:v>
      </x:c>
      <x:c r="F325" s="1676" t="s">
        <x:v>1615</x:v>
      </x:c>
      <x:c r="G325" s="1833" t="s">
        <x:v>2024</x:v>
      </x:c>
      <x:c r="H325" s="1833"/>
      <x:c r="I325" s="1833"/>
    </x:row>
    <x:row r="326" spans="1:9" s="1389" customFormat="1" ht="25.5">
      <x:c r="A326" s="498"/>
      <x:c r="B326" s="1759">
        <x:f t="shared" ref="B326:B329" si="14">+B325+1</x:f>
        <x:v>67</x:v>
      </x:c>
      <x:c r="C326" s="1760" t="s">
        <x:v>2025</x:v>
      </x:c>
      <x:c r="D326" s="1389" t="s">
        <x:v>2010</x:v>
      </x:c>
      <x:c r="E326" s="1761" t="s">
        <x:v>2026</x:v>
      </x:c>
      <x:c r="F326" s="1676" t="s">
        <x:v>917</x:v>
      </x:c>
      <x:c r="G326" s="1833" t="s">
        <x:v>2027</x:v>
      </x:c>
      <x:c r="H326" s="1833"/>
      <x:c r="I326" s="1833"/>
    </x:row>
    <x:row r="327" spans="1:9" s="1389" customFormat="1" ht="25.5">
      <x:c r="A327" s="498"/>
      <x:c r="B327" s="1759">
        <x:f t="shared" si="14"/>
        <x:v>68</x:v>
      </x:c>
      <x:c r="C327" s="1760" t="s">
        <x:v>2028</x:v>
      </x:c>
      <x:c r="D327" s="1389" t="s">
        <x:v>2010</x:v>
      </x:c>
      <x:c r="E327" s="1761" t="s">
        <x:v>2029</x:v>
      </x:c>
      <x:c r="F327" s="1676" t="s">
        <x:v>917</x:v>
      </x:c>
      <x:c r="G327" s="1833" t="s">
        <x:v>2027</x:v>
      </x:c>
      <x:c r="H327" s="1833"/>
      <x:c r="I327" s="1833"/>
    </x:row>
    <x:row r="328" spans="1:9" s="1389" customFormat="1">
      <x:c r="A328" s="498"/>
      <x:c r="B328" s="1759">
        <x:f t="shared" si="14"/>
        <x:v>69</x:v>
      </x:c>
      <x:c r="C328" s="1760" t="s">
        <x:v>1007</x:v>
      </x:c>
      <x:c r="D328" s="1389" t="s">
        <x:v>2030</x:v>
      </x:c>
      <x:c r="E328" s="1761" t="s">
        <x:v>2031</x:v>
      </x:c>
      <x:c r="F328" s="1676" t="s">
        <x:v>1008</x:v>
      </x:c>
      <x:c r="G328" s="1833" t="s">
        <x:v>2032</x:v>
      </x:c>
      <x:c r="H328" s="1833"/>
      <x:c r="I328" s="1833"/>
    </x:row>
    <x:row r="329" spans="1:9" s="1389" customFormat="1">
      <x:c r="A329" s="498"/>
      <x:c r="B329" s="1759">
        <x:f t="shared" si="14"/>
        <x:v>70</x:v>
      </x:c>
      <x:c r="C329" s="1760" t="s">
        <x:v>1036</x:v>
      </x:c>
      <x:c r="D329" s="1389" t="s">
        <x:v>2033</x:v>
      </x:c>
      <x:c r="E329" s="1761" t="s">
        <x:v>2031</x:v>
      </x:c>
      <x:c r="F329" s="1676" t="s">
        <x:v>1037</x:v>
      </x:c>
      <x:c r="G329" s="1833" t="s">
        <x:v>2034</x:v>
      </x:c>
      <x:c r="H329" s="1833"/>
      <x:c r="I329" s="1833"/>
    </x:row>
  </x:sheetData>
  <x:mergeCells count="165">
    <x:mergeCell ref="V109:AC109"/>
    <x:mergeCell ref="G321:I321"/>
    <x:mergeCell ref="G322:I322"/>
    <x:mergeCell ref="G323:I323"/>
    <x:mergeCell ref="G324:I324"/>
    <x:mergeCell ref="G325:I325"/>
    <x:mergeCell ref="G326:I326"/>
    <x:mergeCell ref="G327:I327"/>
    <x:mergeCell ref="G328:I328"/>
    <x:mergeCell ref="G303:I303"/>
    <x:mergeCell ref="G304:I304"/>
    <x:mergeCell ref="G305:I305"/>
    <x:mergeCell ref="G306:I306"/>
    <x:mergeCell ref="G307:I307"/>
    <x:mergeCell ref="G308:I308"/>
    <x:mergeCell ref="G309:I309"/>
    <x:mergeCell ref="G310:I310"/>
    <x:mergeCell ref="G311:I311"/>
    <x:mergeCell ref="G294:I294"/>
    <x:mergeCell ref="G295:I295"/>
    <x:mergeCell ref="G296:I296"/>
    <x:mergeCell ref="G297:I297"/>
    <x:mergeCell ref="G298:I298"/>
    <x:mergeCell ref="G299:I299"/>
    <x:mergeCell ref="G329:I329"/>
    <x:mergeCell ref="G312:I312"/>
    <x:mergeCell ref="G313:I313"/>
    <x:mergeCell ref="G314:I314"/>
    <x:mergeCell ref="G315:I315"/>
    <x:mergeCell ref="G316:I316"/>
    <x:mergeCell ref="G317:I317"/>
    <x:mergeCell ref="G318:I318"/>
    <x:mergeCell ref="G319:I319"/>
    <x:mergeCell ref="G320:I320"/>
    <x:mergeCell ref="G300:I300"/>
    <x:mergeCell ref="G301:I301"/>
    <x:mergeCell ref="G302:I302"/>
    <x:mergeCell ref="G285:I285"/>
    <x:mergeCell ref="G286:I286"/>
    <x:mergeCell ref="G287:I287"/>
    <x:mergeCell ref="G288:I288"/>
    <x:mergeCell ref="G289:I289"/>
    <x:mergeCell ref="G290:I290"/>
    <x:mergeCell ref="G291:I291"/>
    <x:mergeCell ref="G292:I292"/>
    <x:mergeCell ref="G293:I293"/>
    <x:mergeCell ref="G276:I276"/>
    <x:mergeCell ref="G277:I277"/>
    <x:mergeCell ref="G278:I278"/>
    <x:mergeCell ref="G279:I279"/>
    <x:mergeCell ref="G280:I280"/>
    <x:mergeCell ref="G281:I281"/>
    <x:mergeCell ref="G282:I282"/>
    <x:mergeCell ref="G283:I283"/>
    <x:mergeCell ref="G284:I284"/>
    <x:mergeCell ref="G267:I267"/>
    <x:mergeCell ref="G268:I268"/>
    <x:mergeCell ref="G269:I269"/>
    <x:mergeCell ref="G270:I270"/>
    <x:mergeCell ref="G271:I271"/>
    <x:mergeCell ref="G272:I272"/>
    <x:mergeCell ref="G273:I273"/>
    <x:mergeCell ref="G274:I274"/>
    <x:mergeCell ref="G275:I275"/>
    <x:mergeCell ref="A257:J257"/>
    <x:mergeCell ref="G259:I259"/>
    <x:mergeCell ref="G260:I260"/>
    <x:mergeCell ref="G261:I261"/>
    <x:mergeCell ref="G262:I262"/>
    <x:mergeCell ref="G263:I263"/>
    <x:mergeCell ref="G264:I264"/>
    <x:mergeCell ref="G265:I265"/>
    <x:mergeCell ref="G266:I266"/>
    <x:mergeCell ref="A1:Q1"/>
    <x:mergeCell ref="A2:Q2"/>
    <x:mergeCell ref="A5:F5"/>
    <x:mergeCell ref="J5:Q5"/>
    <x:mergeCell ref="J6:Q6"/>
    <x:mergeCell ref="J7:Q7"/>
    <x:mergeCell ref="J8:Q8"/>
    <x:mergeCell ref="J9:Q9"/>
    <x:mergeCell ref="A22:F22"/>
    <x:mergeCell ref="J22:Q22"/>
    <x:mergeCell ref="J11:Q11"/>
    <x:mergeCell ref="J13:Q13"/>
    <x:mergeCell ref="J15:Q15"/>
    <x:mergeCell ref="J18:Q18"/>
    <x:mergeCell ref="J23:Q23"/>
    <x:mergeCell ref="J71:Q71"/>
    <x:mergeCell ref="A75:F75"/>
    <x:mergeCell ref="J35:Q35"/>
    <x:mergeCell ref="A31:F31"/>
    <x:mergeCell ref="J31:Q31"/>
    <x:mergeCell ref="J32:Q32"/>
    <x:mergeCell ref="J33:Q33"/>
    <x:mergeCell ref="A62:F62"/>
    <x:mergeCell ref="L62:Q62"/>
    <x:mergeCell ref="L64:Q64"/>
    <x:mergeCell ref="L65:Q65"/>
    <x:mergeCell ref="J36:Q36"/>
    <x:mergeCell ref="J34:Q34"/>
    <x:mergeCell ref="J38:Q38"/>
    <x:mergeCell ref="A42:F42"/>
    <x:mergeCell ref="J42:Q42"/>
    <x:mergeCell ref="J58:Q58"/>
    <x:mergeCell ref="J43:Q43"/>
    <x:mergeCell ref="J52:Q52"/>
    <x:mergeCell ref="A56:F56"/>
    <x:mergeCell ref="J44:Q44"/>
    <x:mergeCell ref="A48:F48"/>
    <x:mergeCell ref="J48:Q48"/>
    <x:mergeCell ref="J56:Q56"/>
    <x:mergeCell ref="H75:Q75"/>
    <x:mergeCell ref="H77:Q77"/>
    <x:mergeCell ref="H79:Q79"/>
    <x:mergeCell ref="A156:F156"/>
    <x:mergeCell ref="H156:Q156"/>
    <x:mergeCell ref="H158:Q158"/>
    <x:mergeCell ref="A93:F93"/>
    <x:mergeCell ref="H82:Q82"/>
    <x:mergeCell ref="H83:Q83"/>
    <x:mergeCell ref="H84:Q84"/>
    <x:mergeCell ref="H85:Q85"/>
    <x:mergeCell ref="H86:Q86"/>
    <x:mergeCell ref="H87:Q87"/>
    <x:mergeCell ref="H80:Q80"/>
    <x:mergeCell ref="A69:F69"/>
    <x:mergeCell ref="J69:Q69"/>
    <x:mergeCell ref="A115:F115"/>
    <x:mergeCell ref="C117:F117"/>
    <x:mergeCell ref="C140:T142"/>
    <x:mergeCell ref="A145:F145"/>
    <x:mergeCell ref="G190:H190"/>
    <x:mergeCell ref="I190:J190"/>
    <x:mergeCell ref="K190:L190"/>
    <x:mergeCell ref="A183:F183"/>
    <x:mergeCell ref="H183:Q183"/>
    <x:mergeCell ref="H185:Q185"/>
    <x:mergeCell ref="G189:H189"/>
    <x:mergeCell ref="I189:J189"/>
    <x:mergeCell ref="K189:L189"/>
    <x:mergeCell ref="H159:Q159"/>
    <x:mergeCell ref="H172:Q172"/>
    <x:mergeCell ref="C248:F253"/>
    <x:mergeCell ref="C254:F254"/>
    <x:mergeCell ref="A196:F196"/>
    <x:mergeCell ref="A221:F221"/>
    <x:mergeCell ref="G192:H192"/>
    <x:mergeCell ref="I192:J192"/>
    <x:mergeCell ref="K192:L192"/>
    <x:mergeCell ref="A177:F177"/>
    <x:mergeCell ref="H177:Q177"/>
    <x:mergeCell ref="H179:Q179"/>
    <x:mergeCell ref="K221:Q221"/>
    <x:mergeCell ref="K222:Q222"/>
    <x:mergeCell ref="A212:F212"/>
    <x:mergeCell ref="A206:F206"/>
    <x:mergeCell ref="C238:F239"/>
    <x:mergeCell ref="C240:F240"/>
    <x:mergeCell ref="C241:F242"/>
    <x:mergeCell ref="C243:F247"/>
    <x:mergeCell ref="G243:J247"/>
    <x:mergeCell ref="A164:F164"/>
    <x:mergeCell ref="A170:F170"/>
    <x:mergeCell ref="H170:Q170"/>
  </x:mergeCells>
  <x:phoneticPr fontId="50" type="noConversion"/>
  <x:printOptions horizontalCentered="1"/>
  <x:pageMargins left="0.2" right="0.2" top="0.5" bottom="0.5" header="0.3" footer="0.3"/>
  <x:pageSetup scale="35" fitToHeight="3" orientation="landscape" r:id="rId2"/>
  <x:rowBreaks count="4" manualBreakCount="4">
    <x:brk id="73" max="32" man="1"/>
    <x:brk id="144" max="32" man="1"/>
    <x:brk id="219" max="32" man="1"/>
    <x:brk id="256" max="32" man="1"/>
  </x:rowBreaks>
  <x:colBreaks count="1" manualBreakCount="1">
    <x:brk id="21" max="328" man="1"/>
  </x:colBreak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pageSetUpPr fitToPage="1"/>
  </x:sheetPr>
  <x:dimension ref="A1:S235"/>
  <x:sheetViews>
    <x:sheetView showGridLines="0" zoomScale="80" zoomScaleNormal="80" zoomScaleSheetLayoutView="80" workbookViewId="0">
      <x:pane xSplit="1" ySplit="6" topLeftCell="B7" activePane="bottomRight" state="frozen"/>
      <x:selection activeCell="C390" sqref="C390"/>
      <x:selection pane="topRight" activeCell="C390" sqref="C390"/>
      <x:selection pane="bottomLeft" activeCell="C390" sqref="C390"/>
      <x:selection pane="bottomRight" activeCell="C390" sqref="C390"/>
    </x:sheetView>
  </x:sheetViews>
  <x:sheetFormatPr defaultColWidth="9.140625" defaultRowHeight="12.75"/>
  <x:cols>
    <x:col min="1" max="1" width="42.7109375" style="199" customWidth="1"/>
    <x:col min="2" max="2" width="16" style="199" bestFit="1" customWidth="1"/>
    <x:col min="3" max="3" width="5.85546875" style="199" customWidth="1"/>
    <x:col min="4" max="4" width="16" style="199" bestFit="1" customWidth="1"/>
    <x:col min="5" max="5" width="6.5703125" style="199" customWidth="1"/>
    <x:col min="6" max="6" width="16" style="199" bestFit="1" customWidth="1"/>
    <x:col min="7" max="7" width="6" style="199" customWidth="1"/>
    <x:col min="8" max="8" width="10.5703125" style="199" bestFit="1" customWidth="1"/>
    <x:col min="9" max="9" width="5.85546875" style="199" customWidth="1"/>
    <x:col min="10" max="10" width="10.5703125" style="199" bestFit="1" customWidth="1"/>
    <x:col min="11" max="11" width="5.85546875" style="199" customWidth="1"/>
    <x:col min="12" max="12" width="10.140625" style="199" customWidth="1"/>
    <x:col min="13" max="13" width="5.85546875" style="199" customWidth="1"/>
    <x:col min="14" max="14" width="15" style="199" bestFit="1" customWidth="1"/>
    <x:col min="15" max="15" width="5.42578125" style="199" customWidth="1"/>
    <x:col min="16" max="16" width="16" style="199" bestFit="1" customWidth="1"/>
    <x:col min="17" max="16384" width="9.140625" style="199"/>
  </x:cols>
  <x:sheetData>
    <x:row r="1" spans="1:19" s="1533" customFormat="1" ht="18">
      <x:c r="A1" s="1944" t="s">
        <x:v>1397</x:v>
      </x:c>
      <x:c r="B1" s="1944"/>
      <x:c r="C1" s="1944"/>
      <x:c r="D1" s="1944"/>
      <x:c r="E1" s="1944"/>
      <x:c r="F1" s="1944"/>
      <x:c r="G1" s="1944"/>
      <x:c r="H1" s="1944"/>
      <x:c r="I1" s="1944"/>
      <x:c r="J1" s="1944"/>
      <x:c r="K1" s="1944"/>
      <x:c r="L1" s="1944"/>
      <x:c r="M1" s="1944"/>
      <x:c r="N1" s="1944"/>
      <x:c r="O1" s="1944"/>
      <x:c r="P1" s="1944"/>
    </x:row>
    <x:row r="2" spans="1:19" s="1528" customFormat="1" ht="15.75" customHeight="1">
      <x:c r="A2" s="1945" t="s">
        <x:v>465</x:v>
      </x:c>
      <x:c r="B2" s="1945"/>
      <x:c r="C2" s="1945"/>
      <x:c r="D2" s="1945"/>
      <x:c r="E2" s="1945"/>
      <x:c r="F2" s="1945"/>
      <x:c r="G2" s="1945"/>
      <x:c r="H2" s="1945"/>
      <x:c r="I2" s="1945"/>
      <x:c r="J2" s="1945"/>
      <x:c r="K2" s="1945"/>
      <x:c r="L2" s="1945"/>
      <x:c r="M2" s="1945"/>
      <x:c r="N2" s="1945"/>
      <x:c r="O2" s="1945"/>
      <x:c r="P2" s="1945"/>
    </x:row>
    <x:row r="3" spans="1:19">
      <x:c r="A3" s="200"/>
      <x:c r="B3" s="200"/>
      <x:c r="C3" s="200"/>
      <x:c r="D3" s="200"/>
      <x:c r="E3" s="200"/>
      <x:c r="F3" s="200"/>
      <x:c r="G3" s="200"/>
      <x:c r="H3" s="200"/>
      <x:c r="I3" s="200"/>
      <x:c r="J3" s="200"/>
      <x:c r="K3" s="200"/>
      <x:c r="L3" s="200"/>
      <x:c r="M3" s="200"/>
      <x:c r="N3" s="200"/>
      <x:c r="O3" s="200"/>
      <x:c r="P3" s="201"/>
    </x:row>
    <x:row r="5" spans="1:19">
      <x:c r="A5" s="201"/>
      <x:c r="B5" s="202" t="s">
        <x:v>466</x:v>
      </x:c>
      <x:c r="C5" s="202"/>
      <x:c r="D5" s="203" t="s">
        <x:v>467</x:v>
      </x:c>
      <x:c r="E5" s="203"/>
      <x:c r="F5" s="203"/>
      <x:c r="G5" s="203"/>
      <x:c r="H5" s="203"/>
      <x:c r="I5" s="203"/>
      <x:c r="J5" s="203"/>
      <x:c r="K5" s="203"/>
      <x:c r="L5" s="203"/>
      <x:c r="M5" s="203"/>
      <x:c r="N5" s="203"/>
      <x:c r="O5" s="203"/>
      <x:c r="P5" s="202"/>
    </x:row>
    <x:row r="6" spans="1:19">
      <x:c r="A6" s="201"/>
      <x:c r="B6" s="202" t="s">
        <x:v>468</x:v>
      </x:c>
      <x:c r="C6" s="202"/>
      <x:c r="D6" s="203" t="s">
        <x:v>469</x:v>
      </x:c>
      <x:c r="E6" s="203"/>
      <x:c r="F6" s="203" t="s">
        <x:v>139</x:v>
      </x:c>
      <x:c r="G6" s="203"/>
      <x:c r="H6" s="202" t="s">
        <x:v>995</x:v>
      </x:c>
      <x:c r="I6" s="701"/>
      <x:c r="J6" s="202" t="s">
        <x:v>996</x:v>
      </x:c>
      <x:c r="K6" s="701"/>
      <x:c r="L6" s="202" t="s">
        <x:v>997</x:v>
      </x:c>
      <x:c r="M6" s="202"/>
      <x:c r="N6" s="203" t="s">
        <x:v>470</x:v>
      </x:c>
      <x:c r="O6" s="203"/>
      <x:c r="P6" s="204" t="s">
        <x:v>44</x:v>
      </x:c>
    </x:row>
    <x:row r="7" spans="1:19" ht="15">
      <x:c r="A7" s="201"/>
      <x:c r="B7" s="205"/>
      <x:c r="C7" s="205"/>
      <x:c r="D7" s="206"/>
      <x:c r="E7" s="206"/>
      <x:c r="F7" s="206"/>
      <x:c r="G7" s="206"/>
      <x:c r="H7" s="206"/>
      <x:c r="I7" s="206"/>
      <x:c r="J7" s="206"/>
      <x:c r="K7" s="206"/>
      <x:c r="L7" s="206"/>
      <x:c r="M7" s="206"/>
      <x:c r="N7" s="206"/>
      <x:c r="O7" s="206"/>
      <x:c r="P7" s="207"/>
      <x:c r="S7"/>
    </x:row>
    <x:row r="8" spans="1:19">
      <x:c r="A8" s="1349" t="s">
        <x:v>1647</x:v>
      </x:c>
      <x:c r="B8" s="977">
        <x:v>999848</x:v>
      </x:c>
      <x:c r="C8" s="1648"/>
      <x:c r="D8" s="1648">
        <x:v>938533</x:v>
      </x:c>
      <x:c r="E8" s="1648"/>
      <x:c r="F8" s="1648">
        <x:v>1740359</x:v>
      </x:c>
      <x:c r="G8" s="1648"/>
      <x:c r="H8" s="1648">
        <x:v>0</x:v>
      </x:c>
      <x:c r="I8" s="1648"/>
      <x:c r="J8" s="1648">
        <x:v>0</x:v>
      </x:c>
      <x:c r="K8" s="1648"/>
      <x:c r="L8" s="1648">
        <x:v>0</x:v>
      </x:c>
      <x:c r="M8" s="1648"/>
      <x:c r="N8" s="977">
        <x:v>15712</x:v>
      </x:c>
      <x:c r="O8" s="1649"/>
      <x:c r="P8" s="1446">
        <x:f>SUM(B8:N8)</x:f>
        <x:v>3694452</x:v>
      </x:c>
      <x:c r="Q8" s="209"/>
    </x:row>
    <x:row r="9" spans="1:19" ht="14.25">
      <x:c r="A9" s="1349"/>
      <x:c r="B9" s="1648"/>
      <x:c r="C9" s="1648"/>
      <x:c r="D9" s="1648"/>
      <x:c r="E9" s="1648"/>
      <x:c r="F9" s="1648"/>
      <x:c r="G9" s="1648"/>
      <x:c r="H9" s="1648"/>
      <x:c r="I9" s="1648"/>
      <x:c r="J9" s="1648"/>
      <x:c r="K9" s="1648"/>
      <x:c r="L9" s="1648"/>
      <x:c r="M9" s="1648"/>
      <x:c r="N9" s="1648"/>
      <x:c r="O9" s="1650"/>
      <x:c r="P9" s="1494"/>
      <x:c r="Q9" s="208"/>
    </x:row>
    <x:row r="10" spans="1:19" ht="14.25">
      <x:c r="A10" s="1349" t="s">
        <x:v>1648</x:v>
      </x:c>
      <x:c r="B10" s="1648">
        <x:v>8541151</x:v>
      </x:c>
      <x:c r="C10" s="1648"/>
      <x:c r="D10" s="1648">
        <x:v>6904412</x:v>
      </x:c>
      <x:c r="E10" s="1648"/>
      <x:c r="F10" s="1648">
        <x:v>16453680</x:v>
      </x:c>
      <x:c r="G10" s="1648"/>
      <x:c r="H10" s="1648">
        <x:v>0</x:v>
      </x:c>
      <x:c r="I10" s="1648"/>
      <x:c r="J10" s="1648">
        <x:v>0</x:v>
      </x:c>
      <x:c r="K10" s="1648"/>
      <x:c r="L10" s="1648">
        <x:v>0</x:v>
      </x:c>
      <x:c r="M10" s="1648"/>
      <x:c r="N10" s="1648">
        <x:v>5824574</x:v>
      </x:c>
      <x:c r="O10" s="1650"/>
      <x:c r="P10" s="1494">
        <x:f t="shared" ref="P10:P28" si="0">SUM(B10:N10)</x:f>
        <x:v>37723817</x:v>
      </x:c>
      <x:c r="Q10" s="208"/>
    </x:row>
    <x:row r="11" spans="1:19" ht="14.25">
      <x:c r="A11" s="1349"/>
      <x:c r="B11" s="1648"/>
      <x:c r="C11" s="1648"/>
      <x:c r="D11" s="1648"/>
      <x:c r="E11" s="1648"/>
      <x:c r="F11" s="1648"/>
      <x:c r="G11" s="1648"/>
      <x:c r="H11" s="1648"/>
      <x:c r="I11" s="1648"/>
      <x:c r="J11" s="1648"/>
      <x:c r="K11" s="1648"/>
      <x:c r="L11" s="1648"/>
      <x:c r="M11" s="1648"/>
      <x:c r="N11" s="1648"/>
      <x:c r="O11" s="1650"/>
      <x:c r="P11" s="1494"/>
      <x:c r="Q11" s="208"/>
    </x:row>
    <x:row r="12" spans="1:19" ht="14.25">
      <x:c r="A12" s="1349" t="s">
        <x:v>1649</x:v>
      </x:c>
      <x:c r="B12" s="1648">
        <x:v>7084775</x:v>
      </x:c>
      <x:c r="C12" s="1648"/>
      <x:c r="D12" s="1648">
        <x:v>6736381</x:v>
      </x:c>
      <x:c r="E12" s="1648"/>
      <x:c r="F12" s="1648">
        <x:v>11839845</x:v>
      </x:c>
      <x:c r="G12" s="1648"/>
      <x:c r="H12" s="1648">
        <x:v>0</x:v>
      </x:c>
      <x:c r="I12" s="1648"/>
      <x:c r="J12" s="1648">
        <x:v>0</x:v>
      </x:c>
      <x:c r="K12" s="1648"/>
      <x:c r="L12" s="1648">
        <x:v>0</x:v>
      </x:c>
      <x:c r="M12" s="1648"/>
      <x:c r="N12" s="1648">
        <x:v>239695</x:v>
      </x:c>
      <x:c r="O12" s="1650"/>
      <x:c r="P12" s="1494">
        <x:f t="shared" si="0"/>
        <x:v>25900696</x:v>
      </x:c>
      <x:c r="Q12" s="208"/>
    </x:row>
    <x:row r="13" spans="1:19" ht="14.25">
      <x:c r="A13" s="1349"/>
      <x:c r="B13" s="1648"/>
      <x:c r="C13" s="1648"/>
      <x:c r="D13" s="1648"/>
      <x:c r="E13" s="1648"/>
      <x:c r="F13" s="1648"/>
      <x:c r="G13" s="1648"/>
      <x:c r="H13" s="1648"/>
      <x:c r="I13" s="1648"/>
      <x:c r="J13" s="1648"/>
      <x:c r="K13" s="1648"/>
      <x:c r="L13" s="1648"/>
      <x:c r="M13" s="1648"/>
      <x:c r="N13" s="1648"/>
      <x:c r="O13" s="1650"/>
      <x:c r="P13" s="1494"/>
      <x:c r="Q13" s="208"/>
    </x:row>
    <x:row r="14" spans="1:19" ht="14.25">
      <x:c r="A14" s="1349" t="s">
        <x:v>1650</x:v>
      </x:c>
      <x:c r="B14" s="1648">
        <x:v>3032535</x:v>
      </x:c>
      <x:c r="C14" s="1648"/>
      <x:c r="D14" s="1648">
        <x:v>2090978</x:v>
      </x:c>
      <x:c r="E14" s="1648"/>
      <x:c r="F14" s="1648">
        <x:v>4542399</x:v>
      </x:c>
      <x:c r="G14" s="1648"/>
      <x:c r="H14" s="1648">
        <x:v>0</x:v>
      </x:c>
      <x:c r="I14" s="1648"/>
      <x:c r="J14" s="1648">
        <x:v>0</x:v>
      </x:c>
      <x:c r="K14" s="1648"/>
      <x:c r="L14" s="1648">
        <x:v>0</x:v>
      </x:c>
      <x:c r="M14" s="1648"/>
      <x:c r="N14" s="1648">
        <x:v>0</x:v>
      </x:c>
      <x:c r="O14" s="1650"/>
      <x:c r="P14" s="1494">
        <x:f t="shared" si="0"/>
        <x:v>9665912</x:v>
      </x:c>
      <x:c r="Q14" s="208"/>
    </x:row>
    <x:row r="15" spans="1:19" ht="14.25">
      <x:c r="A15" s="1349"/>
      <x:c r="B15" s="1648"/>
      <x:c r="C15" s="1648"/>
      <x:c r="D15" s="1648"/>
      <x:c r="E15" s="1648"/>
      <x:c r="F15" s="1648"/>
      <x:c r="G15" s="1648"/>
      <x:c r="H15" s="1648"/>
      <x:c r="I15" s="1648"/>
      <x:c r="J15" s="1648"/>
      <x:c r="K15" s="1648"/>
      <x:c r="L15" s="1648"/>
      <x:c r="M15" s="1648"/>
      <x:c r="N15" s="1648"/>
      <x:c r="O15" s="1650"/>
      <x:c r="P15" s="1494"/>
      <x:c r="Q15" s="208"/>
    </x:row>
    <x:row r="16" spans="1:19" ht="14.25">
      <x:c r="A16" s="1349" t="s">
        <x:v>1651</x:v>
      </x:c>
      <x:c r="B16" s="1648">
        <x:v>1718407</x:v>
      </x:c>
      <x:c r="C16" s="1648"/>
      <x:c r="D16" s="1648">
        <x:v>1519443</x:v>
      </x:c>
      <x:c r="E16" s="1648"/>
      <x:c r="F16" s="1648">
        <x:v>2612206</x:v>
      </x:c>
      <x:c r="G16" s="1648"/>
      <x:c r="H16" s="1648">
        <x:v>0</x:v>
      </x:c>
      <x:c r="I16" s="1648"/>
      <x:c r="J16" s="1648">
        <x:v>0</x:v>
      </x:c>
      <x:c r="K16" s="1648"/>
      <x:c r="L16" s="1648">
        <x:v>0</x:v>
      </x:c>
      <x:c r="M16" s="1648"/>
      <x:c r="N16" s="1648">
        <x:v>308874</x:v>
      </x:c>
      <x:c r="O16" s="1650"/>
      <x:c r="P16" s="1494">
        <x:f t="shared" si="0"/>
        <x:v>6158930</x:v>
      </x:c>
      <x:c r="Q16" s="208"/>
    </x:row>
    <x:row r="17" spans="1:17" ht="14.25">
      <x:c r="A17" s="1349"/>
      <x:c r="B17" s="1648"/>
      <x:c r="C17" s="1648"/>
      <x:c r="D17" s="1648"/>
      <x:c r="E17" s="1648"/>
      <x:c r="F17" s="1648"/>
      <x:c r="G17" s="1648"/>
      <x:c r="H17" s="1648"/>
      <x:c r="I17" s="1648"/>
      <x:c r="J17" s="1648"/>
      <x:c r="K17" s="1648"/>
      <x:c r="L17" s="1648"/>
      <x:c r="M17" s="1648"/>
      <x:c r="N17" s="1648"/>
      <x:c r="O17" s="1650"/>
      <x:c r="P17" s="1494"/>
      <x:c r="Q17" s="208"/>
    </x:row>
    <x:row r="18" spans="1:17" ht="14.25">
      <x:c r="A18" s="1349" t="s">
        <x:v>1652</x:v>
      </x:c>
      <x:c r="B18" s="1648">
        <x:v>46029354</x:v>
      </x:c>
      <x:c r="C18" s="1648"/>
      <x:c r="D18" s="1648">
        <x:v>42843903</x:v>
      </x:c>
      <x:c r="E18" s="1648"/>
      <x:c r="F18" s="1648">
        <x:v>33737617</x:v>
      </x:c>
      <x:c r="G18" s="1648"/>
      <x:c r="H18" s="1648">
        <x:v>7592</x:v>
      </x:c>
      <x:c r="I18" s="1648"/>
      <x:c r="J18" s="1648">
        <x:v>15393</x:v>
      </x:c>
      <x:c r="K18" s="1648"/>
      <x:c r="L18" s="1648">
        <x:v>8379</x:v>
      </x:c>
      <x:c r="M18" s="1648"/>
      <x:c r="N18" s="1648">
        <x:v>0</x:v>
      </x:c>
      <x:c r="O18" s="1650"/>
      <x:c r="P18" s="1494">
        <x:f t="shared" si="0"/>
        <x:v>122642238</x:v>
      </x:c>
      <x:c r="Q18" s="208"/>
    </x:row>
    <x:row r="19" spans="1:17" ht="14.25">
      <x:c r="A19" s="1349"/>
      <x:c r="B19" s="1648"/>
      <x:c r="C19" s="1648"/>
      <x:c r="D19" s="1648"/>
      <x:c r="E19" s="1648"/>
      <x:c r="F19" s="1648"/>
      <x:c r="G19" s="1648"/>
      <x:c r="H19" s="1648"/>
      <x:c r="I19" s="1648"/>
      <x:c r="J19" s="1648"/>
      <x:c r="K19" s="1648"/>
      <x:c r="L19" s="1648"/>
      <x:c r="M19" s="1648"/>
      <x:c r="N19" s="1648"/>
      <x:c r="O19" s="1650"/>
      <x:c r="P19" s="1494"/>
      <x:c r="Q19" s="208"/>
    </x:row>
    <x:row r="20" spans="1:17" ht="14.25">
      <x:c r="A20" s="1349" t="s">
        <x:v>1653</x:v>
      </x:c>
      <x:c r="B20" s="1648">
        <x:v>10336671</x:v>
      </x:c>
      <x:c r="C20" s="1648"/>
      <x:c r="D20" s="1648">
        <x:v>10430421</x:v>
      </x:c>
      <x:c r="E20" s="1648"/>
      <x:c r="F20" s="1648">
        <x:v>16292672</x:v>
      </x:c>
      <x:c r="G20" s="1648"/>
      <x:c r="H20" s="1648">
        <x:v>0</x:v>
      </x:c>
      <x:c r="I20" s="1648"/>
      <x:c r="J20" s="1648">
        <x:v>0</x:v>
      </x:c>
      <x:c r="K20" s="1648"/>
      <x:c r="L20" s="1648">
        <x:v>0</x:v>
      </x:c>
      <x:c r="M20" s="1648"/>
      <x:c r="N20" s="1648">
        <x:v>42652</x:v>
      </x:c>
      <x:c r="O20" s="1650"/>
      <x:c r="P20" s="1494">
        <x:f t="shared" si="0"/>
        <x:v>37102416</x:v>
      </x:c>
      <x:c r="Q20" s="208"/>
    </x:row>
    <x:row r="21" spans="1:17" ht="14.25">
      <x:c r="A21" s="1349"/>
      <x:c r="B21" s="1648"/>
      <x:c r="C21" s="1648"/>
      <x:c r="D21" s="1648"/>
      <x:c r="E21" s="1648"/>
      <x:c r="F21" s="1648"/>
      <x:c r="G21" s="1648"/>
      <x:c r="H21" s="1648"/>
      <x:c r="I21" s="1648"/>
      <x:c r="J21" s="1648"/>
      <x:c r="K21" s="1648"/>
      <x:c r="L21" s="1648"/>
      <x:c r="M21" s="1648"/>
      <x:c r="N21" s="1648"/>
      <x:c r="O21" s="1650"/>
      <x:c r="P21" s="1494"/>
      <x:c r="Q21" s="208"/>
    </x:row>
    <x:row r="22" spans="1:17" ht="14.25">
      <x:c r="A22" s="1349" t="s">
        <x:v>1654</x:v>
      </x:c>
      <x:c r="B22" s="1648">
        <x:v>9619610</x:v>
      </x:c>
      <x:c r="C22" s="1648"/>
      <x:c r="D22" s="1648">
        <x:v>9019239</x:v>
      </x:c>
      <x:c r="E22" s="1648"/>
      <x:c r="F22" s="1648">
        <x:v>13322195</x:v>
      </x:c>
      <x:c r="G22" s="1648"/>
      <x:c r="H22" s="1648">
        <x:v>0</x:v>
      </x:c>
      <x:c r="I22" s="1648"/>
      <x:c r="J22" s="1648">
        <x:v>0</x:v>
      </x:c>
      <x:c r="K22" s="1648"/>
      <x:c r="L22" s="1648">
        <x:v>0</x:v>
      </x:c>
      <x:c r="M22" s="1648"/>
      <x:c r="N22" s="1648">
        <x:v>92469</x:v>
      </x:c>
      <x:c r="O22" s="1650"/>
      <x:c r="P22" s="1494">
        <x:f t="shared" si="0"/>
        <x:v>32053513</x:v>
      </x:c>
      <x:c r="Q22" s="208"/>
    </x:row>
    <x:row r="23" spans="1:17">
      <x:c r="A23" s="1349"/>
      <x:c r="B23" s="1648"/>
      <x:c r="C23" s="1648"/>
      <x:c r="D23" s="1648"/>
      <x:c r="E23" s="1648"/>
      <x:c r="F23" s="1648"/>
      <x:c r="G23" s="1648"/>
      <x:c r="H23" s="1648"/>
      <x:c r="I23" s="1648"/>
      <x:c r="J23" s="1648"/>
      <x:c r="K23" s="1648"/>
      <x:c r="L23" s="1648"/>
      <x:c r="M23" s="1648"/>
      <x:c r="N23" s="1648"/>
      <x:c r="O23" s="1650"/>
      <x:c r="P23" s="1494"/>
    </x:row>
    <x:row r="24" spans="1:17">
      <x:c r="A24" s="1349" t="s">
        <x:v>1655</x:v>
      </x:c>
      <x:c r="B24" s="1648">
        <x:v>1971984</x:v>
      </x:c>
      <x:c r="C24" s="1648"/>
      <x:c r="D24" s="1648">
        <x:v>1704622</x:v>
      </x:c>
      <x:c r="E24" s="1648"/>
      <x:c r="F24" s="1648">
        <x:v>3285350</x:v>
      </x:c>
      <x:c r="G24" s="1648"/>
      <x:c r="H24" s="1648">
        <x:v>0</x:v>
      </x:c>
      <x:c r="I24" s="1648"/>
      <x:c r="J24" s="1648">
        <x:v>0</x:v>
      </x:c>
      <x:c r="K24" s="1648"/>
      <x:c r="L24" s="1648">
        <x:v>0</x:v>
      </x:c>
      <x:c r="M24" s="1648"/>
      <x:c r="N24" s="1648">
        <x:v>33810</x:v>
      </x:c>
      <x:c r="O24" s="1650"/>
      <x:c r="P24" s="1494">
        <x:f t="shared" si="0"/>
        <x:v>6995766</x:v>
      </x:c>
    </x:row>
    <x:row r="25" spans="1:17">
      <x:c r="A25" s="1349"/>
      <x:c r="B25" s="1648"/>
      <x:c r="C25" s="1648"/>
      <x:c r="D25" s="1648"/>
      <x:c r="E25" s="1648"/>
      <x:c r="F25" s="1648"/>
      <x:c r="G25" s="1648"/>
      <x:c r="H25" s="1648"/>
      <x:c r="I25" s="1648"/>
      <x:c r="J25" s="1648"/>
      <x:c r="K25" s="1648"/>
      <x:c r="L25" s="1648"/>
      <x:c r="M25" s="1648"/>
      <x:c r="N25" s="1648"/>
      <x:c r="O25" s="1650"/>
      <x:c r="P25" s="1494"/>
    </x:row>
    <x:row r="26" spans="1:17">
      <x:c r="A26" s="1349" t="s">
        <x:v>1656</x:v>
      </x:c>
      <x:c r="B26" s="1648">
        <x:v>39226433</x:v>
      </x:c>
      <x:c r="C26" s="1648"/>
      <x:c r="D26" s="1648">
        <x:v>37403578</x:v>
      </x:c>
      <x:c r="E26" s="1648"/>
      <x:c r="F26" s="1648">
        <x:v>60224409</x:v>
      </x:c>
      <x:c r="G26" s="1648"/>
      <x:c r="H26" s="1648">
        <x:v>262593</x:v>
      </x:c>
      <x:c r="I26" s="1648"/>
      <x:c r="J26" s="1648">
        <x:v>188280</x:v>
      </x:c>
      <x:c r="K26" s="1648"/>
      <x:c r="L26" s="1648">
        <x:v>77396</x:v>
      </x:c>
      <x:c r="M26" s="1648"/>
      <x:c r="N26" s="1648">
        <x:v>1378</x:v>
      </x:c>
      <x:c r="O26" s="1650"/>
      <x:c r="P26" s="1494">
        <x:f t="shared" si="0"/>
        <x:v>137384067</x:v>
      </x:c>
    </x:row>
    <x:row r="27" spans="1:17">
      <x:c r="A27" s="1349"/>
      <x:c r="B27" s="1648"/>
      <x:c r="C27" s="1648"/>
      <x:c r="D27" s="1648"/>
      <x:c r="E27" s="1648"/>
      <x:c r="F27" s="1648"/>
      <x:c r="G27" s="1648"/>
      <x:c r="H27" s="1648"/>
      <x:c r="I27" s="1648"/>
      <x:c r="J27" s="1648"/>
      <x:c r="K27" s="1648"/>
      <x:c r="L27" s="1648"/>
      <x:c r="M27" s="1648"/>
      <x:c r="N27" s="1648"/>
      <x:c r="O27" s="1650"/>
      <x:c r="P27" s="1494"/>
    </x:row>
    <x:row r="28" spans="1:17">
      <x:c r="A28" s="1349" t="s">
        <x:v>1657</x:v>
      </x:c>
      <x:c r="B28" s="977">
        <x:v>661065</x:v>
      </x:c>
      <x:c r="C28" s="1648"/>
      <x:c r="D28" s="1648">
        <x:v>429653</x:v>
      </x:c>
      <x:c r="E28" s="1648"/>
      <x:c r="F28" s="1648">
        <x:v>1390769</x:v>
      </x:c>
      <x:c r="G28" s="1648"/>
      <x:c r="H28" s="1648">
        <x:v>0</x:v>
      </x:c>
      <x:c r="I28" s="1648"/>
      <x:c r="J28" s="1648">
        <x:v>0</x:v>
      </x:c>
      <x:c r="K28" s="1648"/>
      <x:c r="L28" s="1648">
        <x:v>0</x:v>
      </x:c>
      <x:c r="M28" s="1648"/>
      <x:c r="N28" s="977">
        <x:v>145</x:v>
      </x:c>
      <x:c r="O28" s="1650"/>
      <x:c r="P28" s="1446">
        <x:f t="shared" si="0"/>
        <x:v>2481632</x:v>
      </x:c>
    </x:row>
    <x:row r="29" spans="1:17">
      <x:c r="B29" s="211"/>
      <x:c r="C29" s="211"/>
      <x:c r="D29" s="211"/>
      <x:c r="E29" s="211"/>
      <x:c r="F29" s="211"/>
      <x:c r="G29" s="211"/>
      <x:c r="H29" s="211"/>
      <x:c r="I29" s="211"/>
      <x:c r="J29" s="211"/>
      <x:c r="K29" s="211"/>
      <x:c r="L29" s="211"/>
      <x:c r="M29" s="211"/>
      <x:c r="N29" s="212"/>
      <x:c r="O29" s="212"/>
      <x:c r="P29" s="211"/>
    </x:row>
    <x:row r="30" spans="1:17" ht="13.5" thickBot="1">
      <x:c r="A30" s="303" t="s">
        <x:v>44</x:v>
      </x:c>
      <x:c r="B30" s="1526">
        <x:f>SUM(B8:B28)</x:f>
        <x:v>129221833</x:v>
      </x:c>
      <x:c r="C30" s="576"/>
      <x:c r="D30" s="1526">
        <x:f>SUM(D8:D28)</x:f>
        <x:v>120021163</x:v>
      </x:c>
      <x:c r="E30" s="1526"/>
      <x:c r="F30" s="1526">
        <x:f>SUM(F8:F28)</x:f>
        <x:v>165441501</x:v>
      </x:c>
      <x:c r="G30" s="1526"/>
      <x:c r="H30" s="1526">
        <x:f>SUM(H8:H28)</x:f>
        <x:v>270185</x:v>
      </x:c>
      <x:c r="I30" s="1526"/>
      <x:c r="J30" s="1526">
        <x:f>SUM(J8:J28)</x:f>
        <x:v>203673</x:v>
      </x:c>
      <x:c r="K30" s="1526"/>
      <x:c r="L30" s="1526">
        <x:f>SUM(L8:L28)</x:f>
        <x:v>85775</x:v>
      </x:c>
      <x:c r="M30" s="1526"/>
      <x:c r="N30" s="1526">
        <x:f>SUM(N8:N28)</x:f>
        <x:v>6559309</x:v>
      </x:c>
      <x:c r="O30" s="576"/>
      <x:c r="P30" s="1526">
        <x:f>SUM(P8:P28)</x:f>
        <x:v>421803439</x:v>
      </x:c>
    </x:row>
    <x:row r="31" spans="1:17" ht="13.5" thickTop="1">
      <x:c r="A31" s="303"/>
      <x:c r="B31" s="1776"/>
      <x:c r="C31" s="1777"/>
      <x:c r="D31" s="1776"/>
      <x:c r="E31" s="1776"/>
      <x:c r="F31" s="1776"/>
      <x:c r="G31" s="1776"/>
      <x:c r="H31" s="1776"/>
      <x:c r="I31" s="1776"/>
      <x:c r="J31" s="1776"/>
      <x:c r="K31" s="1776"/>
      <x:c r="L31" s="1776"/>
      <x:c r="M31" s="1776"/>
      <x:c r="N31" s="1776"/>
      <x:c r="O31" s="1777"/>
      <x:c r="P31" s="1776"/>
    </x:row>
    <x:row r="32" spans="1:17" s="1778" customFormat="1">
      <x:c r="B32" s="211"/>
      <x:c r="C32" s="211"/>
      <x:c r="D32" s="211"/>
      <x:c r="E32" s="211"/>
      <x:c r="F32" s="211"/>
      <x:c r="G32" s="211"/>
      <x:c r="H32" s="211"/>
      <x:c r="I32" s="211"/>
      <x:c r="J32" s="211"/>
      <x:c r="K32" s="211"/>
      <x:c r="L32" s="211"/>
      <x:c r="M32" s="211"/>
      <x:c r="N32" s="212"/>
      <x:c r="O32" s="212"/>
      <x:c r="P32" s="211"/>
    </x:row>
    <x:row r="33" spans="2:16">
      <x:c r="B33" s="211"/>
      <x:c r="C33" s="211"/>
      <x:c r="D33" s="211"/>
      <x:c r="E33" s="211"/>
      <x:c r="F33" s="211"/>
      <x:c r="G33" s="211"/>
      <x:c r="H33" s="211"/>
      <x:c r="I33" s="211"/>
      <x:c r="J33" s="211"/>
      <x:c r="K33" s="211"/>
      <x:c r="L33" s="211"/>
      <x:c r="M33" s="211"/>
      <x:c r="N33" s="212"/>
      <x:c r="O33" s="212"/>
      <x:c r="P33" s="211"/>
    </x:row>
    <x:row r="34" spans="2:16">
      <x:c r="B34" s="211"/>
      <x:c r="C34" s="211"/>
      <x:c r="D34" s="211"/>
      <x:c r="E34" s="211"/>
      <x:c r="F34" s="211"/>
      <x:c r="G34" s="211"/>
      <x:c r="H34" s="211"/>
      <x:c r="I34" s="211"/>
      <x:c r="J34" s="211"/>
      <x:c r="K34" s="211"/>
      <x:c r="L34" s="211"/>
      <x:c r="M34" s="211"/>
      <x:c r="N34" s="212"/>
      <x:c r="O34" s="212"/>
      <x:c r="P34" s="211"/>
    </x:row>
    <x:row r="35" spans="2:16">
      <x:c r="B35" s="211"/>
      <x:c r="C35" s="211"/>
      <x:c r="D35" s="211"/>
      <x:c r="E35" s="211"/>
      <x:c r="F35" s="211"/>
      <x:c r="G35" s="211"/>
      <x:c r="H35" s="211"/>
      <x:c r="I35" s="211"/>
      <x:c r="J35" s="211"/>
      <x:c r="K35" s="211"/>
      <x:c r="L35" s="211"/>
      <x:c r="M35" s="211"/>
      <x:c r="N35" s="212"/>
      <x:c r="O35" s="212"/>
      <x:c r="P35" s="211"/>
    </x:row>
    <x:row r="36" spans="2:16">
      <x:c r="B36" s="211"/>
      <x:c r="C36" s="211"/>
      <x:c r="D36" s="211"/>
      <x:c r="E36" s="211"/>
      <x:c r="F36" s="211"/>
      <x:c r="G36" s="211"/>
      <x:c r="H36" s="211"/>
      <x:c r="I36" s="211"/>
      <x:c r="J36" s="211"/>
      <x:c r="K36" s="211"/>
      <x:c r="L36" s="211"/>
      <x:c r="M36" s="211"/>
      <x:c r="N36" s="212"/>
      <x:c r="O36" s="212"/>
      <x:c r="P36" s="211"/>
    </x:row>
    <x:row r="37" spans="2:16">
      <x:c r="B37" s="211"/>
      <x:c r="C37" s="211"/>
      <x:c r="D37" s="211"/>
      <x:c r="E37" s="211"/>
      <x:c r="F37" s="211"/>
      <x:c r="G37" s="211"/>
      <x:c r="H37" s="211"/>
      <x:c r="I37" s="211"/>
      <x:c r="J37" s="211"/>
      <x:c r="K37" s="211"/>
      <x:c r="L37" s="211"/>
      <x:c r="M37" s="211"/>
      <x:c r="N37" s="212"/>
      <x:c r="O37" s="212"/>
      <x:c r="P37" s="211"/>
    </x:row>
    <x:row r="38" spans="2:16">
      <x:c r="B38" s="211"/>
      <x:c r="C38" s="211"/>
      <x:c r="D38" s="211"/>
      <x:c r="E38" s="211"/>
      <x:c r="F38" s="211"/>
      <x:c r="G38" s="211"/>
      <x:c r="H38" s="211"/>
      <x:c r="I38" s="211"/>
      <x:c r="J38" s="211"/>
      <x:c r="K38" s="211"/>
      <x:c r="L38" s="211"/>
      <x:c r="M38" s="211"/>
      <x:c r="N38" s="212"/>
      <x:c r="O38" s="212"/>
      <x:c r="P38" s="211"/>
    </x:row>
    <x:row r="39" spans="2:16">
      <x:c r="B39" s="211"/>
      <x:c r="C39" s="211"/>
      <x:c r="D39" s="211"/>
      <x:c r="E39" s="211"/>
      <x:c r="F39" s="211"/>
      <x:c r="G39" s="211"/>
      <x:c r="H39" s="211"/>
      <x:c r="I39" s="211"/>
      <x:c r="J39" s="211"/>
      <x:c r="K39" s="211"/>
      <x:c r="L39" s="211"/>
      <x:c r="M39" s="211"/>
      <x:c r="N39" s="212"/>
      <x:c r="O39" s="212"/>
      <x:c r="P39" s="211"/>
    </x:row>
    <x:row r="40" spans="2:16">
      <x:c r="B40" s="211"/>
      <x:c r="C40" s="211"/>
      <x:c r="D40" s="211"/>
      <x:c r="E40" s="211"/>
      <x:c r="F40" s="211"/>
      <x:c r="G40" s="211"/>
      <x:c r="H40" s="211"/>
      <x:c r="I40" s="211"/>
      <x:c r="J40" s="211"/>
      <x:c r="K40" s="211"/>
      <x:c r="L40" s="211"/>
      <x:c r="M40" s="211"/>
      <x:c r="N40" s="212"/>
      <x:c r="O40" s="212"/>
      <x:c r="P40" s="211"/>
    </x:row>
    <x:row r="41" spans="2:16">
      <x:c r="B41" s="211"/>
      <x:c r="C41" s="211"/>
      <x:c r="D41" s="211"/>
      <x:c r="E41" s="211"/>
      <x:c r="F41" s="211"/>
      <x:c r="G41" s="211"/>
      <x:c r="H41" s="211"/>
      <x:c r="I41" s="211"/>
      <x:c r="J41" s="211"/>
      <x:c r="K41" s="211"/>
      <x:c r="L41" s="211"/>
      <x:c r="M41" s="211"/>
      <x:c r="N41" s="212"/>
      <x:c r="O41" s="212"/>
      <x:c r="P41" s="211"/>
    </x:row>
    <x:row r="42" spans="2:16">
      <x:c r="B42" s="211"/>
      <x:c r="C42" s="211"/>
      <x:c r="D42" s="211"/>
      <x:c r="E42" s="211"/>
      <x:c r="F42" s="211"/>
      <x:c r="G42" s="211"/>
      <x:c r="H42" s="211"/>
      <x:c r="I42" s="211"/>
      <x:c r="J42" s="211"/>
      <x:c r="K42" s="211"/>
      <x:c r="L42" s="211"/>
      <x:c r="M42" s="211"/>
      <x:c r="N42" s="212"/>
      <x:c r="O42" s="212"/>
      <x:c r="P42" s="211"/>
    </x:row>
    <x:row r="43" spans="2:16">
      <x:c r="B43" s="211"/>
      <x:c r="C43" s="211"/>
      <x:c r="D43" s="211"/>
      <x:c r="E43" s="211"/>
      <x:c r="F43" s="211"/>
      <x:c r="G43" s="211"/>
      <x:c r="H43" s="211"/>
      <x:c r="I43" s="211"/>
      <x:c r="J43" s="211"/>
      <x:c r="K43" s="211"/>
      <x:c r="L43" s="211"/>
      <x:c r="M43" s="211"/>
      <x:c r="N43" s="212"/>
      <x:c r="O43" s="212"/>
      <x:c r="P43" s="211"/>
    </x:row>
    <x:row r="44" spans="2:16">
      <x:c r="B44" s="211"/>
      <x:c r="C44" s="211"/>
      <x:c r="D44" s="211"/>
      <x:c r="E44" s="211"/>
      <x:c r="F44" s="211"/>
      <x:c r="G44" s="211"/>
      <x:c r="H44" s="211"/>
      <x:c r="I44" s="211"/>
      <x:c r="J44" s="211"/>
      <x:c r="K44" s="211"/>
      <x:c r="L44" s="211"/>
      <x:c r="M44" s="211"/>
      <x:c r="N44" s="212"/>
      <x:c r="O44" s="212"/>
      <x:c r="P44" s="211"/>
    </x:row>
    <x:row r="45" spans="2:16">
      <x:c r="B45" s="211"/>
      <x:c r="C45" s="211"/>
      <x:c r="D45" s="211"/>
      <x:c r="E45" s="211"/>
      <x:c r="F45" s="211"/>
      <x:c r="G45" s="211"/>
      <x:c r="H45" s="211"/>
      <x:c r="I45" s="211"/>
      <x:c r="J45" s="211"/>
      <x:c r="K45" s="211"/>
      <x:c r="L45" s="211"/>
      <x:c r="M45" s="211"/>
      <x:c r="N45" s="212"/>
      <x:c r="O45" s="212"/>
      <x:c r="P45" s="211"/>
    </x:row>
    <x:row r="46" spans="2:16">
      <x:c r="B46" s="211"/>
      <x:c r="C46" s="211"/>
      <x:c r="D46" s="211"/>
      <x:c r="E46" s="211"/>
      <x:c r="F46" s="211"/>
      <x:c r="G46" s="211"/>
      <x:c r="H46" s="211"/>
      <x:c r="I46" s="211"/>
      <x:c r="J46" s="211"/>
      <x:c r="K46" s="211"/>
      <x:c r="L46" s="211"/>
      <x:c r="M46" s="211"/>
      <x:c r="N46" s="212"/>
      <x:c r="O46" s="212"/>
      <x:c r="P46" s="211"/>
    </x:row>
    <x:row r="47" spans="2:16">
      <x:c r="B47" s="211"/>
      <x:c r="C47" s="211"/>
      <x:c r="D47" s="211"/>
      <x:c r="E47" s="211"/>
      <x:c r="F47" s="211"/>
      <x:c r="G47" s="211"/>
      <x:c r="H47" s="211"/>
      <x:c r="I47" s="211"/>
      <x:c r="J47" s="211"/>
      <x:c r="K47" s="211"/>
      <x:c r="L47" s="211"/>
      <x:c r="M47" s="211"/>
      <x:c r="N47" s="212"/>
      <x:c r="O47" s="212"/>
      <x:c r="P47" s="211"/>
    </x:row>
    <x:row r="48" spans="2:16">
      <x:c r="B48" s="211"/>
      <x:c r="C48" s="211"/>
      <x:c r="D48" s="211"/>
      <x:c r="E48" s="211"/>
      <x:c r="F48" s="211"/>
      <x:c r="G48" s="211"/>
      <x:c r="H48" s="211"/>
      <x:c r="I48" s="211"/>
      <x:c r="J48" s="211"/>
      <x:c r="K48" s="211"/>
      <x:c r="L48" s="211"/>
      <x:c r="M48" s="211"/>
      <x:c r="N48" s="212"/>
      <x:c r="O48" s="212"/>
      <x:c r="P48" s="211"/>
    </x:row>
    <x:row r="49" spans="2:16">
      <x:c r="B49" s="211"/>
      <x:c r="C49" s="211"/>
      <x:c r="D49" s="211"/>
      <x:c r="E49" s="211"/>
      <x:c r="F49" s="211"/>
      <x:c r="G49" s="211"/>
      <x:c r="H49" s="211"/>
      <x:c r="I49" s="211"/>
      <x:c r="J49" s="211"/>
      <x:c r="K49" s="211"/>
      <x:c r="L49" s="211"/>
      <x:c r="M49" s="211"/>
      <x:c r="N49" s="212"/>
      <x:c r="O49" s="212"/>
      <x:c r="P49" s="211"/>
    </x:row>
    <x:row r="50" spans="2:16">
      <x:c r="B50" s="211"/>
      <x:c r="C50" s="211"/>
      <x:c r="D50" s="211"/>
      <x:c r="E50" s="211"/>
      <x:c r="F50" s="211"/>
      <x:c r="G50" s="211"/>
      <x:c r="H50" s="211"/>
      <x:c r="I50" s="211"/>
      <x:c r="J50" s="211"/>
      <x:c r="K50" s="211"/>
      <x:c r="L50" s="211"/>
      <x:c r="M50" s="211"/>
      <x:c r="N50" s="212"/>
      <x:c r="O50" s="212"/>
      <x:c r="P50" s="211"/>
    </x:row>
    <x:row r="51" spans="2:16">
      <x:c r="B51" s="211"/>
      <x:c r="C51" s="211"/>
      <x:c r="D51" s="211"/>
      <x:c r="E51" s="211"/>
      <x:c r="F51" s="211"/>
      <x:c r="G51" s="211"/>
      <x:c r="H51" s="211"/>
      <x:c r="I51" s="211"/>
      <x:c r="J51" s="211"/>
      <x:c r="K51" s="211"/>
      <x:c r="L51" s="211"/>
      <x:c r="M51" s="211"/>
      <x:c r="N51" s="212"/>
      <x:c r="O51" s="212"/>
      <x:c r="P51" s="211"/>
    </x:row>
    <x:row r="52" spans="2:16">
      <x:c r="B52" s="211"/>
      <x:c r="C52" s="211"/>
      <x:c r="D52" s="211"/>
      <x:c r="E52" s="211"/>
      <x:c r="F52" s="211"/>
      <x:c r="G52" s="211"/>
      <x:c r="H52" s="211"/>
      <x:c r="I52" s="211"/>
      <x:c r="J52" s="211"/>
      <x:c r="K52" s="211"/>
      <x:c r="L52" s="211"/>
      <x:c r="M52" s="211"/>
      <x:c r="N52" s="212"/>
      <x:c r="O52" s="212"/>
      <x:c r="P52" s="211"/>
    </x:row>
    <x:row r="53" spans="2:16">
      <x:c r="B53" s="211"/>
      <x:c r="C53" s="211"/>
      <x:c r="D53" s="211"/>
      <x:c r="E53" s="211"/>
      <x:c r="F53" s="211"/>
      <x:c r="G53" s="211"/>
      <x:c r="H53" s="211"/>
      <x:c r="I53" s="211"/>
      <x:c r="J53" s="211"/>
      <x:c r="K53" s="211"/>
      <x:c r="L53" s="211"/>
      <x:c r="M53" s="211"/>
      <x:c r="N53" s="212"/>
      <x:c r="O53" s="212"/>
      <x:c r="P53" s="211"/>
    </x:row>
    <x:row r="54" spans="2:16">
      <x:c r="B54" s="211"/>
      <x:c r="C54" s="211"/>
      <x:c r="D54" s="211"/>
      <x:c r="E54" s="211"/>
      <x:c r="F54" s="211"/>
      <x:c r="G54" s="211"/>
      <x:c r="H54" s="211"/>
      <x:c r="I54" s="211"/>
      <x:c r="J54" s="211"/>
      <x:c r="K54" s="211"/>
      <x:c r="L54" s="211"/>
      <x:c r="M54" s="211"/>
      <x:c r="N54" s="212"/>
      <x:c r="O54" s="212"/>
      <x:c r="P54" s="211"/>
    </x:row>
    <x:row r="55" spans="2:16">
      <x:c r="B55" s="211"/>
      <x:c r="C55" s="211"/>
      <x:c r="D55" s="211"/>
      <x:c r="E55" s="211"/>
      <x:c r="F55" s="211"/>
      <x:c r="G55" s="211"/>
      <x:c r="H55" s="211"/>
      <x:c r="I55" s="211"/>
      <x:c r="J55" s="211"/>
      <x:c r="K55" s="211"/>
      <x:c r="L55" s="211"/>
      <x:c r="M55" s="211"/>
      <x:c r="N55" s="212"/>
      <x:c r="O55" s="212"/>
      <x:c r="P55" s="211"/>
    </x:row>
    <x:row r="56" spans="2:16">
      <x:c r="B56" s="211"/>
      <x:c r="C56" s="211"/>
      <x:c r="D56" s="211"/>
      <x:c r="E56" s="211"/>
      <x:c r="F56" s="211"/>
      <x:c r="G56" s="211"/>
      <x:c r="H56" s="211"/>
      <x:c r="I56" s="211"/>
      <x:c r="J56" s="211"/>
      <x:c r="K56" s="211"/>
      <x:c r="L56" s="211"/>
      <x:c r="M56" s="211"/>
      <x:c r="N56" s="212"/>
      <x:c r="O56" s="212"/>
      <x:c r="P56" s="211"/>
    </x:row>
    <x:row r="57" spans="2:16">
      <x:c r="B57" s="211"/>
      <x:c r="C57" s="211"/>
      <x:c r="D57" s="211"/>
      <x:c r="E57" s="211"/>
      <x:c r="F57" s="211"/>
      <x:c r="G57" s="211"/>
      <x:c r="H57" s="211"/>
      <x:c r="I57" s="211"/>
      <x:c r="J57" s="211"/>
      <x:c r="K57" s="211"/>
      <x:c r="L57" s="211"/>
      <x:c r="M57" s="211"/>
      <x:c r="N57" s="212"/>
      <x:c r="O57" s="212"/>
      <x:c r="P57" s="211"/>
    </x:row>
    <x:row r="58" spans="2:16">
      <x:c r="B58" s="211"/>
      <x:c r="C58" s="211"/>
      <x:c r="D58" s="211"/>
      <x:c r="E58" s="211"/>
      <x:c r="F58" s="211"/>
      <x:c r="G58" s="211"/>
      <x:c r="H58" s="211"/>
      <x:c r="I58" s="211"/>
      <x:c r="J58" s="211"/>
      <x:c r="K58" s="211"/>
      <x:c r="L58" s="211"/>
      <x:c r="M58" s="211"/>
      <x:c r="N58" s="212"/>
      <x:c r="O58" s="212"/>
      <x:c r="P58" s="211"/>
    </x:row>
    <x:row r="59" spans="2:16">
      <x:c r="B59" s="211"/>
      <x:c r="C59" s="211"/>
      <x:c r="D59" s="211"/>
      <x:c r="E59" s="211"/>
      <x:c r="F59" s="211"/>
      <x:c r="G59" s="211"/>
      <x:c r="H59" s="211"/>
      <x:c r="I59" s="211"/>
      <x:c r="J59" s="211"/>
      <x:c r="K59" s="211"/>
      <x:c r="L59" s="211"/>
      <x:c r="M59" s="211"/>
      <x:c r="N59" s="212"/>
      <x:c r="O59" s="212"/>
      <x:c r="P59" s="211"/>
    </x:row>
    <x:row r="60" spans="2:16">
      <x:c r="B60" s="211"/>
      <x:c r="C60" s="211"/>
      <x:c r="D60" s="211"/>
      <x:c r="E60" s="211"/>
      <x:c r="F60" s="211"/>
      <x:c r="G60" s="211"/>
      <x:c r="H60" s="211"/>
      <x:c r="I60" s="211"/>
      <x:c r="J60" s="211"/>
      <x:c r="K60" s="211"/>
      <x:c r="L60" s="211"/>
      <x:c r="M60" s="211"/>
      <x:c r="N60" s="212"/>
      <x:c r="O60" s="212"/>
      <x:c r="P60" s="211"/>
    </x:row>
    <x:row r="61" spans="2:16">
      <x:c r="B61" s="211"/>
      <x:c r="C61" s="211"/>
      <x:c r="D61" s="211"/>
      <x:c r="E61" s="211"/>
      <x:c r="F61" s="211"/>
      <x:c r="G61" s="211"/>
      <x:c r="H61" s="211"/>
      <x:c r="I61" s="211"/>
      <x:c r="J61" s="211"/>
      <x:c r="K61" s="211"/>
      <x:c r="L61" s="211"/>
      <x:c r="M61" s="211"/>
      <x:c r="N61" s="212"/>
      <x:c r="O61" s="212"/>
      <x:c r="P61" s="211"/>
    </x:row>
    <x:row r="62" spans="2:16">
      <x:c r="B62" s="211"/>
      <x:c r="C62" s="211"/>
      <x:c r="D62" s="211"/>
      <x:c r="E62" s="211"/>
      <x:c r="F62" s="211"/>
      <x:c r="G62" s="211"/>
      <x:c r="H62" s="211"/>
      <x:c r="I62" s="211"/>
      <x:c r="J62" s="211"/>
      <x:c r="K62" s="211"/>
      <x:c r="L62" s="211"/>
      <x:c r="M62" s="211"/>
      <x:c r="N62" s="212"/>
      <x:c r="O62" s="212"/>
      <x:c r="P62" s="211"/>
    </x:row>
    <x:row r="63" spans="2:16">
      <x:c r="B63" s="211"/>
      <x:c r="C63" s="211"/>
      <x:c r="D63" s="211"/>
      <x:c r="E63" s="211"/>
      <x:c r="F63" s="211"/>
      <x:c r="G63" s="211"/>
      <x:c r="H63" s="211"/>
      <x:c r="I63" s="211"/>
      <x:c r="J63" s="211"/>
      <x:c r="K63" s="211"/>
      <x:c r="L63" s="211"/>
      <x:c r="M63" s="211"/>
      <x:c r="N63" s="212"/>
      <x:c r="O63" s="212"/>
      <x:c r="P63" s="211"/>
    </x:row>
    <x:row r="64" spans="2:16">
      <x:c r="B64" s="211"/>
      <x:c r="C64" s="211"/>
      <x:c r="D64" s="211"/>
      <x:c r="E64" s="211"/>
      <x:c r="F64" s="211"/>
      <x:c r="G64" s="211"/>
      <x:c r="H64" s="211"/>
      <x:c r="I64" s="211"/>
      <x:c r="J64" s="211"/>
      <x:c r="K64" s="211"/>
      <x:c r="L64" s="211"/>
      <x:c r="M64" s="211"/>
      <x:c r="N64" s="212"/>
      <x:c r="O64" s="212"/>
      <x:c r="P64" s="211"/>
    </x:row>
    <x:row r="65" spans="2:16">
      <x:c r="B65" s="211"/>
      <x:c r="C65" s="211"/>
      <x:c r="D65" s="211"/>
      <x:c r="E65" s="211"/>
      <x:c r="F65" s="211"/>
      <x:c r="G65" s="211"/>
      <x:c r="H65" s="211"/>
      <x:c r="I65" s="211"/>
      <x:c r="J65" s="211"/>
      <x:c r="K65" s="211"/>
      <x:c r="L65" s="211"/>
      <x:c r="M65" s="211"/>
      <x:c r="N65" s="212"/>
      <x:c r="O65" s="212"/>
      <x:c r="P65" s="211"/>
    </x:row>
    <x:row r="66" spans="2:16">
      <x:c r="B66" s="211"/>
      <x:c r="C66" s="211"/>
      <x:c r="D66" s="211"/>
      <x:c r="E66" s="211"/>
      <x:c r="F66" s="211"/>
      <x:c r="G66" s="211"/>
      <x:c r="H66" s="211"/>
      <x:c r="I66" s="211"/>
      <x:c r="J66" s="211"/>
      <x:c r="K66" s="211"/>
      <x:c r="L66" s="211"/>
      <x:c r="M66" s="211"/>
      <x:c r="N66" s="212"/>
      <x:c r="O66" s="212"/>
      <x:c r="P66" s="211"/>
    </x:row>
    <x:row r="67" spans="2:16">
      <x:c r="B67" s="211"/>
      <x:c r="C67" s="211"/>
      <x:c r="D67" s="211"/>
      <x:c r="E67" s="211"/>
      <x:c r="F67" s="211"/>
      <x:c r="G67" s="211"/>
      <x:c r="H67" s="211"/>
      <x:c r="I67" s="211"/>
      <x:c r="J67" s="211"/>
      <x:c r="K67" s="211"/>
      <x:c r="L67" s="211"/>
      <x:c r="M67" s="211"/>
      <x:c r="N67" s="212"/>
      <x:c r="O67" s="212"/>
      <x:c r="P67" s="211"/>
    </x:row>
    <x:row r="68" spans="2:16">
      <x:c r="B68" s="211"/>
      <x:c r="C68" s="211"/>
      <x:c r="D68" s="211"/>
      <x:c r="E68" s="211"/>
      <x:c r="F68" s="211"/>
      <x:c r="G68" s="211"/>
      <x:c r="H68" s="211"/>
      <x:c r="I68" s="211"/>
      <x:c r="J68" s="211"/>
      <x:c r="K68" s="211"/>
      <x:c r="L68" s="211"/>
      <x:c r="M68" s="211"/>
      <x:c r="N68" s="212"/>
      <x:c r="O68" s="212"/>
      <x:c r="P68" s="211"/>
    </x:row>
    <x:row r="69" spans="2:16">
      <x:c r="B69" s="211"/>
      <x:c r="C69" s="211"/>
      <x:c r="D69" s="211"/>
      <x:c r="E69" s="211"/>
      <x:c r="F69" s="211"/>
      <x:c r="G69" s="211"/>
      <x:c r="H69" s="211"/>
      <x:c r="I69" s="211"/>
      <x:c r="J69" s="211"/>
      <x:c r="K69" s="211"/>
      <x:c r="L69" s="211"/>
      <x:c r="M69" s="211"/>
      <x:c r="N69" s="212"/>
      <x:c r="O69" s="212"/>
      <x:c r="P69" s="211"/>
    </x:row>
    <x:row r="71" spans="2:16">
      <x:c r="B71" s="211"/>
      <x:c r="C71" s="211"/>
      <x:c r="D71" s="211"/>
      <x:c r="E71" s="211"/>
      <x:c r="F71" s="211"/>
      <x:c r="G71" s="211"/>
      <x:c r="H71" s="211"/>
      <x:c r="I71" s="211"/>
      <x:c r="J71" s="211"/>
      <x:c r="K71" s="211"/>
      <x:c r="L71" s="211"/>
      <x:c r="M71" s="211"/>
      <x:c r="N71" s="212"/>
      <x:c r="O71" s="212"/>
      <x:c r="P71" s="211"/>
    </x:row>
    <x:row r="72" spans="2:16">
      <x:c r="B72" s="211"/>
      <x:c r="C72" s="211"/>
      <x:c r="D72" s="211"/>
      <x:c r="E72" s="211"/>
      <x:c r="F72" s="211"/>
      <x:c r="G72" s="211"/>
      <x:c r="H72" s="211"/>
      <x:c r="I72" s="211"/>
      <x:c r="J72" s="211"/>
      <x:c r="K72" s="211"/>
      <x:c r="L72" s="211"/>
      <x:c r="M72" s="211"/>
      <x:c r="N72" s="212"/>
      <x:c r="O72" s="212"/>
      <x:c r="P72" s="211"/>
    </x:row>
    <x:row r="73" spans="2:16">
      <x:c r="B73" s="211"/>
      <x:c r="C73" s="211"/>
      <x:c r="D73" s="211"/>
      <x:c r="E73" s="211"/>
      <x:c r="F73" s="211"/>
      <x:c r="G73" s="211"/>
      <x:c r="H73" s="211"/>
      <x:c r="I73" s="211"/>
      <x:c r="J73" s="211"/>
      <x:c r="K73" s="211"/>
      <x:c r="L73" s="211"/>
      <x:c r="M73" s="211"/>
      <x:c r="N73" s="212"/>
      <x:c r="O73" s="212"/>
      <x:c r="P73" s="211"/>
    </x:row>
    <x:row r="74" spans="2:16">
      <x:c r="B74" s="211"/>
      <x:c r="C74" s="211"/>
      <x:c r="D74" s="211"/>
      <x:c r="E74" s="211"/>
      <x:c r="F74" s="211"/>
      <x:c r="G74" s="211"/>
      <x:c r="H74" s="211"/>
      <x:c r="I74" s="211"/>
      <x:c r="J74" s="211"/>
      <x:c r="K74" s="211"/>
      <x:c r="L74" s="211"/>
      <x:c r="M74" s="211"/>
      <x:c r="N74" s="212"/>
      <x:c r="O74" s="212"/>
      <x:c r="P74" s="211"/>
    </x:row>
    <x:row r="75" spans="2:16">
      <x:c r="B75" s="1374"/>
      <x:c r="C75" s="211"/>
      <x:c r="D75" s="211"/>
      <x:c r="E75" s="211"/>
      <x:c r="F75" s="211"/>
      <x:c r="G75" s="211"/>
      <x:c r="H75" s="211"/>
      <x:c r="I75" s="211"/>
      <x:c r="J75" s="211"/>
      <x:c r="K75" s="211"/>
      <x:c r="L75" s="211"/>
      <x:c r="M75" s="211"/>
      <x:c r="N75" s="212"/>
      <x:c r="O75" s="212"/>
      <x:c r="P75" s="211"/>
    </x:row>
    <x:row r="76" spans="2:16">
      <x:c r="B76" s="211"/>
      <x:c r="C76" s="211"/>
      <x:c r="D76" s="211"/>
      <x:c r="E76" s="211"/>
      <x:c r="F76" s="211"/>
      <x:c r="G76" s="211"/>
      <x:c r="H76" s="211"/>
      <x:c r="I76" s="211"/>
      <x:c r="J76" s="211"/>
      <x:c r="K76" s="211"/>
      <x:c r="L76" s="211"/>
      <x:c r="M76" s="211"/>
      <x:c r="N76" s="212"/>
      <x:c r="O76" s="212"/>
      <x:c r="P76" s="211"/>
    </x:row>
    <x:row r="77" spans="2:16">
      <x:c r="B77" s="211"/>
      <x:c r="C77" s="211"/>
      <x:c r="D77" s="211"/>
      <x:c r="E77" s="211"/>
      <x:c r="F77" s="211"/>
      <x:c r="G77" s="211"/>
      <x:c r="H77" s="211"/>
      <x:c r="I77" s="211"/>
      <x:c r="J77" s="211"/>
      <x:c r="K77" s="211"/>
      <x:c r="L77" s="211"/>
      <x:c r="M77" s="211"/>
      <x:c r="N77" s="212"/>
      <x:c r="O77" s="212"/>
      <x:c r="P77" s="211"/>
    </x:row>
    <x:row r="78" spans="2:16">
      <x:c r="B78" s="211"/>
      <x:c r="C78" s="211"/>
      <x:c r="D78" s="211"/>
      <x:c r="E78" s="211"/>
      <x:c r="F78" s="211"/>
      <x:c r="G78" s="211"/>
      <x:c r="H78" s="211"/>
      <x:c r="I78" s="211"/>
      <x:c r="J78" s="211"/>
      <x:c r="K78" s="211"/>
      <x:c r="L78" s="211"/>
      <x:c r="M78" s="211"/>
      <x:c r="N78" s="212"/>
      <x:c r="O78" s="212"/>
      <x:c r="P78" s="211"/>
    </x:row>
    <x:row r="79" spans="2:16">
      <x:c r="B79" s="211"/>
      <x:c r="C79" s="211"/>
      <x:c r="D79" s="211"/>
      <x:c r="E79" s="211"/>
      <x:c r="F79" s="211"/>
      <x:c r="G79" s="211"/>
      <x:c r="H79" s="211"/>
      <x:c r="I79" s="211"/>
      <x:c r="J79" s="211"/>
      <x:c r="K79" s="211"/>
      <x:c r="L79" s="211"/>
      <x:c r="M79" s="211"/>
      <x:c r="N79" s="212"/>
      <x:c r="O79" s="212"/>
      <x:c r="P79" s="211"/>
    </x:row>
    <x:row r="80" spans="2:16">
      <x:c r="B80" s="211"/>
      <x:c r="C80" s="211"/>
      <x:c r="D80" s="211"/>
      <x:c r="E80" s="211"/>
      <x:c r="F80" s="211"/>
      <x:c r="G80" s="211"/>
      <x:c r="H80" s="211"/>
      <x:c r="I80" s="211"/>
      <x:c r="J80" s="211"/>
      <x:c r="K80" s="211"/>
      <x:c r="L80" s="211"/>
      <x:c r="M80" s="211"/>
      <x:c r="N80" s="212"/>
      <x:c r="O80" s="212"/>
      <x:c r="P80" s="211"/>
    </x:row>
    <x:row r="81" spans="2:16">
      <x:c r="B81" s="211"/>
      <x:c r="C81" s="211"/>
      <x:c r="D81" s="211"/>
      <x:c r="E81" s="211"/>
      <x:c r="F81" s="211"/>
      <x:c r="G81" s="211"/>
      <x:c r="H81" s="211"/>
      <x:c r="I81" s="211"/>
      <x:c r="J81" s="211"/>
      <x:c r="K81" s="211"/>
      <x:c r="L81" s="211"/>
      <x:c r="M81" s="211"/>
      <x:c r="N81" s="212"/>
      <x:c r="O81" s="212"/>
      <x:c r="P81" s="211"/>
    </x:row>
    <x:row r="82" spans="2:16">
      <x:c r="B82" s="211"/>
      <x:c r="C82" s="211"/>
      <x:c r="D82" s="211"/>
      <x:c r="E82" s="211"/>
      <x:c r="F82" s="211"/>
      <x:c r="G82" s="211"/>
      <x:c r="H82" s="211"/>
      <x:c r="I82" s="211"/>
      <x:c r="J82" s="211"/>
      <x:c r="K82" s="211"/>
      <x:c r="L82" s="211"/>
      <x:c r="M82" s="211"/>
      <x:c r="N82" s="212"/>
      <x:c r="O82" s="212"/>
      <x:c r="P82" s="211"/>
    </x:row>
    <x:row r="83" spans="2:16">
      <x:c r="B83" s="211"/>
      <x:c r="C83" s="211"/>
      <x:c r="D83" s="211"/>
      <x:c r="E83" s="211"/>
      <x:c r="F83" s="211"/>
      <x:c r="G83" s="211"/>
      <x:c r="H83" s="211"/>
      <x:c r="I83" s="211"/>
      <x:c r="J83" s="211"/>
      <x:c r="K83" s="211"/>
      <x:c r="L83" s="211"/>
      <x:c r="M83" s="211"/>
      <x:c r="N83" s="212"/>
      <x:c r="O83" s="212"/>
      <x:c r="P83" s="211"/>
    </x:row>
    <x:row r="84" spans="2:16">
      <x:c r="B84" s="211"/>
      <x:c r="C84" s="211"/>
      <x:c r="D84" s="211"/>
      <x:c r="E84" s="211"/>
      <x:c r="F84" s="211"/>
      <x:c r="G84" s="211"/>
      <x:c r="H84" s="211"/>
      <x:c r="I84" s="211"/>
      <x:c r="J84" s="211"/>
      <x:c r="K84" s="211"/>
      <x:c r="L84" s="211"/>
      <x:c r="M84" s="211"/>
      <x:c r="N84" s="212"/>
      <x:c r="O84" s="212"/>
      <x:c r="P84" s="211"/>
    </x:row>
    <x:row r="85" spans="2:16">
      <x:c r="B85" s="211"/>
      <x:c r="C85" s="211"/>
      <x:c r="D85" s="211"/>
      <x:c r="E85" s="211"/>
      <x:c r="F85" s="211"/>
      <x:c r="G85" s="211"/>
      <x:c r="H85" s="211"/>
      <x:c r="I85" s="211"/>
      <x:c r="J85" s="211"/>
      <x:c r="K85" s="211"/>
      <x:c r="L85" s="211"/>
      <x:c r="M85" s="211"/>
      <x:c r="N85" s="212"/>
      <x:c r="O85" s="212"/>
      <x:c r="P85" s="211"/>
    </x:row>
    <x:row r="86" spans="2:16">
      <x:c r="B86" s="211"/>
      <x:c r="C86" s="211"/>
      <x:c r="D86" s="211"/>
      <x:c r="E86" s="211"/>
      <x:c r="F86" s="211"/>
      <x:c r="G86" s="211"/>
      <x:c r="H86" s="211"/>
      <x:c r="I86" s="211"/>
      <x:c r="J86" s="211"/>
      <x:c r="K86" s="211"/>
      <x:c r="L86" s="211"/>
      <x:c r="M86" s="211"/>
      <x:c r="N86" s="212"/>
      <x:c r="O86" s="212"/>
      <x:c r="P86" s="211"/>
    </x:row>
    <x:row r="87" spans="2:16">
      <x:c r="B87" s="211"/>
      <x:c r="C87" s="211"/>
      <x:c r="D87" s="211"/>
      <x:c r="E87" s="211"/>
      <x:c r="F87" s="211"/>
      <x:c r="G87" s="211"/>
      <x:c r="H87" s="211"/>
      <x:c r="I87" s="211"/>
      <x:c r="J87" s="211"/>
      <x:c r="K87" s="211"/>
      <x:c r="L87" s="211"/>
      <x:c r="M87" s="211"/>
      <x:c r="N87" s="212"/>
      <x:c r="O87" s="212"/>
      <x:c r="P87" s="211"/>
    </x:row>
    <x:row r="88" spans="2:16">
      <x:c r="B88" s="211"/>
      <x:c r="C88" s="211"/>
      <x:c r="D88" s="211"/>
      <x:c r="E88" s="211"/>
      <x:c r="F88" s="211"/>
      <x:c r="G88" s="211"/>
      <x:c r="H88" s="211"/>
      <x:c r="I88" s="211"/>
      <x:c r="J88" s="211"/>
      <x:c r="K88" s="211"/>
      <x:c r="L88" s="211"/>
      <x:c r="M88" s="211"/>
      <x:c r="N88" s="212"/>
      <x:c r="O88" s="212"/>
      <x:c r="P88" s="211"/>
    </x:row>
    <x:row r="89" spans="2:16">
      <x:c r="B89" s="211"/>
      <x:c r="C89" s="211"/>
      <x:c r="D89" s="211"/>
      <x:c r="E89" s="211"/>
      <x:c r="F89" s="211"/>
      <x:c r="G89" s="211"/>
      <x:c r="H89" s="211"/>
      <x:c r="I89" s="211"/>
      <x:c r="J89" s="211"/>
      <x:c r="K89" s="211"/>
      <x:c r="L89" s="211"/>
      <x:c r="M89" s="211"/>
      <x:c r="N89" s="212"/>
      <x:c r="O89" s="212"/>
      <x:c r="P89" s="211"/>
    </x:row>
    <x:row r="90" spans="2:16">
      <x:c r="B90" s="211"/>
      <x:c r="C90" s="211"/>
      <x:c r="D90" s="211"/>
      <x:c r="E90" s="211"/>
      <x:c r="F90" s="211"/>
      <x:c r="G90" s="211"/>
      <x:c r="H90" s="211"/>
      <x:c r="I90" s="211"/>
      <x:c r="J90" s="211"/>
      <x:c r="K90" s="211"/>
      <x:c r="L90" s="211"/>
      <x:c r="M90" s="211"/>
      <x:c r="N90" s="212"/>
      <x:c r="O90" s="212"/>
      <x:c r="P90" s="211"/>
    </x:row>
    <x:row r="91" spans="2:16">
      <x:c r="B91" s="211"/>
      <x:c r="C91" s="211"/>
      <x:c r="D91" s="211"/>
      <x:c r="E91" s="211"/>
      <x:c r="F91" s="211"/>
      <x:c r="G91" s="211"/>
      <x:c r="H91" s="211"/>
      <x:c r="I91" s="211"/>
      <x:c r="J91" s="211"/>
      <x:c r="K91" s="211"/>
      <x:c r="L91" s="211"/>
      <x:c r="M91" s="211"/>
      <x:c r="N91" s="212"/>
      <x:c r="O91" s="212"/>
      <x:c r="P91" s="211"/>
    </x:row>
    <x:row r="92" spans="2:16">
      <x:c r="B92" s="211"/>
      <x:c r="C92" s="211"/>
      <x:c r="D92" s="211"/>
      <x:c r="E92" s="211"/>
      <x:c r="F92" s="211"/>
      <x:c r="G92" s="211"/>
      <x:c r="H92" s="211"/>
      <x:c r="I92" s="211"/>
      <x:c r="J92" s="211"/>
      <x:c r="K92" s="211"/>
      <x:c r="L92" s="211"/>
      <x:c r="M92" s="211"/>
      <x:c r="N92" s="212"/>
      <x:c r="O92" s="212"/>
      <x:c r="P92" s="211"/>
    </x:row>
    <x:row r="93" spans="2:16">
      <x:c r="B93" s="211"/>
      <x:c r="C93" s="211"/>
      <x:c r="D93" s="211"/>
      <x:c r="E93" s="211"/>
      <x:c r="F93" s="211"/>
      <x:c r="G93" s="211"/>
      <x:c r="H93" s="211"/>
      <x:c r="I93" s="211"/>
      <x:c r="J93" s="211"/>
      <x:c r="K93" s="211"/>
      <x:c r="L93" s="211"/>
      <x:c r="M93" s="211"/>
      <x:c r="N93" s="212"/>
      <x:c r="O93" s="212"/>
      <x:c r="P93" s="211"/>
    </x:row>
    <x:row r="94" spans="2:16">
      <x:c r="B94" s="211"/>
      <x:c r="C94" s="211"/>
      <x:c r="D94" s="211"/>
      <x:c r="E94" s="211"/>
      <x:c r="F94" s="211"/>
      <x:c r="G94" s="211"/>
      <x:c r="H94" s="211"/>
      <x:c r="I94" s="211"/>
      <x:c r="J94" s="211"/>
      <x:c r="K94" s="211"/>
      <x:c r="L94" s="211"/>
      <x:c r="M94" s="211"/>
      <x:c r="N94" s="212"/>
      <x:c r="O94" s="212"/>
      <x:c r="P94" s="211"/>
    </x:row>
    <x:row r="95" spans="2:16">
      <x:c r="B95" s="211"/>
      <x:c r="C95" s="211"/>
      <x:c r="D95" s="211"/>
      <x:c r="E95" s="211"/>
      <x:c r="F95" s="211"/>
      <x:c r="G95" s="211"/>
      <x:c r="H95" s="211"/>
      <x:c r="I95" s="211"/>
      <x:c r="J95" s="211"/>
      <x:c r="K95" s="211"/>
      <x:c r="L95" s="211"/>
      <x:c r="M95" s="211"/>
      <x:c r="N95" s="212"/>
      <x:c r="O95" s="212"/>
      <x:c r="P95" s="211"/>
    </x:row>
    <x:row r="96" spans="2:16">
      <x:c r="B96" s="211"/>
      <x:c r="C96" s="211"/>
      <x:c r="D96" s="211"/>
      <x:c r="E96" s="211"/>
      <x:c r="F96" s="211"/>
      <x:c r="G96" s="211"/>
      <x:c r="H96" s="211"/>
      <x:c r="I96" s="211"/>
      <x:c r="J96" s="211"/>
      <x:c r="K96" s="211"/>
      <x:c r="L96" s="211"/>
      <x:c r="M96" s="211"/>
      <x:c r="N96" s="212"/>
      <x:c r="O96" s="212"/>
      <x:c r="P96" s="211"/>
    </x:row>
    <x:row r="97" spans="2:16">
      <x:c r="B97" s="211"/>
      <x:c r="C97" s="211"/>
      <x:c r="D97" s="211"/>
      <x:c r="E97" s="211"/>
      <x:c r="F97" s="211"/>
      <x:c r="G97" s="211"/>
      <x:c r="H97" s="211"/>
      <x:c r="I97" s="211"/>
      <x:c r="J97" s="211"/>
      <x:c r="K97" s="211"/>
      <x:c r="L97" s="211"/>
      <x:c r="M97" s="211"/>
      <x:c r="N97" s="212"/>
      <x:c r="O97" s="212"/>
      <x:c r="P97" s="211"/>
    </x:row>
    <x:row r="98" spans="2:16">
      <x:c r="B98" s="211"/>
      <x:c r="C98" s="211"/>
      <x:c r="D98" s="211"/>
      <x:c r="E98" s="211"/>
      <x:c r="F98" s="211"/>
      <x:c r="G98" s="211"/>
      <x:c r="H98" s="211"/>
      <x:c r="I98" s="211"/>
      <x:c r="J98" s="211"/>
      <x:c r="K98" s="211"/>
      <x:c r="L98" s="211"/>
      <x:c r="M98" s="211"/>
      <x:c r="N98" s="212"/>
      <x:c r="O98" s="212"/>
      <x:c r="P98" s="211"/>
    </x:row>
    <x:row r="99" spans="2:16">
      <x:c r="B99" s="211"/>
      <x:c r="C99" s="211"/>
      <x:c r="D99" s="211"/>
      <x:c r="E99" s="211"/>
      <x:c r="F99" s="211"/>
      <x:c r="G99" s="211"/>
      <x:c r="H99" s="211"/>
      <x:c r="I99" s="211"/>
      <x:c r="J99" s="211"/>
      <x:c r="K99" s="211"/>
      <x:c r="L99" s="211"/>
      <x:c r="M99" s="211"/>
      <x:c r="N99" s="212"/>
      <x:c r="O99" s="212"/>
      <x:c r="P99" s="211"/>
    </x:row>
    <x:row r="100" spans="2:16">
      <x:c r="B100" s="211"/>
      <x:c r="C100" s="211"/>
      <x:c r="D100" s="211"/>
      <x:c r="E100" s="211"/>
      <x:c r="F100" s="211"/>
      <x:c r="G100" s="211"/>
      <x:c r="H100" s="211"/>
      <x:c r="I100" s="211"/>
      <x:c r="J100" s="211"/>
      <x:c r="K100" s="211"/>
      <x:c r="L100" s="211"/>
      <x:c r="M100" s="211"/>
      <x:c r="N100" s="212"/>
      <x:c r="O100" s="212"/>
      <x:c r="P100" s="211"/>
    </x:row>
    <x:row r="101" spans="2:16">
      <x:c r="B101" s="211"/>
      <x:c r="C101" s="211"/>
      <x:c r="D101" s="211"/>
      <x:c r="E101" s="211"/>
      <x:c r="F101" s="211"/>
      <x:c r="G101" s="211"/>
      <x:c r="H101" s="211"/>
      <x:c r="I101" s="211"/>
      <x:c r="J101" s="211"/>
      <x:c r="K101" s="211"/>
      <x:c r="L101" s="211"/>
      <x:c r="M101" s="211"/>
      <x:c r="N101" s="212"/>
      <x:c r="O101" s="212"/>
      <x:c r="P101" s="211"/>
    </x:row>
    <x:row r="102" spans="2:16">
      <x:c r="B102" s="211"/>
      <x:c r="C102" s="211"/>
      <x:c r="D102" s="211"/>
      <x:c r="E102" s="211"/>
      <x:c r="F102" s="211"/>
      <x:c r="G102" s="211"/>
      <x:c r="H102" s="211"/>
      <x:c r="I102" s="211"/>
      <x:c r="J102" s="211"/>
      <x:c r="K102" s="211"/>
      <x:c r="L102" s="211"/>
      <x:c r="M102" s="211"/>
      <x:c r="N102" s="212"/>
      <x:c r="O102" s="212"/>
      <x:c r="P102" s="211"/>
    </x:row>
    <x:row r="103" spans="2:16">
      <x:c r="B103" s="211"/>
      <x:c r="C103" s="211"/>
      <x:c r="D103" s="211"/>
      <x:c r="E103" s="211"/>
      <x:c r="F103" s="211"/>
      <x:c r="G103" s="211"/>
      <x:c r="H103" s="211"/>
      <x:c r="I103" s="211"/>
      <x:c r="J103" s="211"/>
      <x:c r="K103" s="211"/>
      <x:c r="L103" s="211"/>
      <x:c r="M103" s="211"/>
      <x:c r="N103" s="212"/>
      <x:c r="O103" s="212"/>
      <x:c r="P103" s="211"/>
    </x:row>
    <x:row r="104" spans="2:16">
      <x:c r="B104" s="211"/>
      <x:c r="C104" s="211"/>
      <x:c r="D104" s="211"/>
      <x:c r="E104" s="211"/>
      <x:c r="F104" s="211"/>
      <x:c r="G104" s="211"/>
      <x:c r="H104" s="211"/>
      <x:c r="I104" s="211"/>
      <x:c r="J104" s="211"/>
      <x:c r="K104" s="211"/>
      <x:c r="L104" s="211"/>
      <x:c r="M104" s="211"/>
      <x:c r="N104" s="212"/>
      <x:c r="O104" s="212"/>
      <x:c r="P104" s="211"/>
    </x:row>
    <x:row r="105" spans="2:16">
      <x:c r="B105" s="211"/>
      <x:c r="C105" s="211"/>
      <x:c r="D105" s="211"/>
      <x:c r="E105" s="211"/>
      <x:c r="F105" s="211"/>
      <x:c r="G105" s="211"/>
      <x:c r="H105" s="211"/>
      <x:c r="I105" s="211"/>
      <x:c r="J105" s="211"/>
      <x:c r="K105" s="211"/>
      <x:c r="L105" s="211"/>
      <x:c r="M105" s="211"/>
      <x:c r="N105" s="212"/>
      <x:c r="O105" s="212"/>
      <x:c r="P105" s="211"/>
    </x:row>
    <x:row r="106" spans="2:16">
      <x:c r="B106" s="211"/>
      <x:c r="C106" s="211"/>
      <x:c r="D106" s="211"/>
      <x:c r="E106" s="211"/>
      <x:c r="F106" s="211"/>
      <x:c r="G106" s="211"/>
      <x:c r="H106" s="211"/>
      <x:c r="I106" s="211"/>
      <x:c r="J106" s="211"/>
      <x:c r="K106" s="211"/>
      <x:c r="L106" s="211"/>
      <x:c r="M106" s="211"/>
      <x:c r="N106" s="212"/>
      <x:c r="O106" s="212"/>
      <x:c r="P106" s="211"/>
    </x:row>
    <x:row r="107" spans="2:16">
      <x:c r="B107" s="211"/>
      <x:c r="C107" s="211"/>
      <x:c r="D107" s="211"/>
      <x:c r="E107" s="211"/>
      <x:c r="F107" s="211"/>
      <x:c r="G107" s="211"/>
      <x:c r="H107" s="211"/>
      <x:c r="I107" s="211"/>
      <x:c r="J107" s="211"/>
      <x:c r="K107" s="211"/>
      <x:c r="L107" s="211"/>
      <x:c r="M107" s="211"/>
      <x:c r="N107" s="212"/>
      <x:c r="O107" s="212"/>
      <x:c r="P107" s="211"/>
    </x:row>
    <x:row r="108" spans="2:16">
      <x:c r="B108" s="211"/>
      <x:c r="C108" s="211"/>
      <x:c r="D108" s="211"/>
      <x:c r="E108" s="211"/>
      <x:c r="F108" s="211"/>
      <x:c r="G108" s="211"/>
      <x:c r="H108" s="211"/>
      <x:c r="I108" s="211"/>
      <x:c r="J108" s="211"/>
      <x:c r="K108" s="211"/>
      <x:c r="L108" s="211"/>
      <x:c r="M108" s="211"/>
      <x:c r="N108" s="212"/>
      <x:c r="O108" s="212"/>
      <x:c r="P108" s="211"/>
    </x:row>
    <x:row r="109" spans="2:16">
      <x:c r="B109" s="211"/>
      <x:c r="C109" s="211"/>
      <x:c r="D109" s="211"/>
      <x:c r="E109" s="211"/>
      <x:c r="F109" s="211"/>
      <x:c r="G109" s="211"/>
      <x:c r="H109" s="211"/>
      <x:c r="I109" s="211"/>
      <x:c r="J109" s="211"/>
      <x:c r="K109" s="211"/>
      <x:c r="L109" s="211"/>
      <x:c r="M109" s="211"/>
      <x:c r="N109" s="212"/>
      <x:c r="O109" s="212"/>
      <x:c r="P109" s="211"/>
    </x:row>
    <x:row r="110" spans="2:16">
      <x:c r="B110" s="211"/>
      <x:c r="C110" s="211"/>
      <x:c r="D110" s="211"/>
      <x:c r="E110" s="211"/>
      <x:c r="F110" s="211"/>
      <x:c r="G110" s="211"/>
      <x:c r="H110" s="211"/>
      <x:c r="I110" s="211"/>
      <x:c r="J110" s="211"/>
      <x:c r="K110" s="211"/>
      <x:c r="L110" s="211"/>
      <x:c r="M110" s="211"/>
      <x:c r="N110" s="212"/>
      <x:c r="O110" s="212"/>
      <x:c r="P110" s="211"/>
    </x:row>
    <x:row r="111" spans="2:16">
      <x:c r="B111" s="211"/>
      <x:c r="C111" s="211"/>
      <x:c r="D111" s="211"/>
      <x:c r="E111" s="211"/>
      <x:c r="F111" s="211"/>
      <x:c r="G111" s="211"/>
      <x:c r="H111" s="211"/>
      <x:c r="I111" s="211"/>
      <x:c r="J111" s="211"/>
      <x:c r="K111" s="211"/>
      <x:c r="L111" s="211"/>
      <x:c r="M111" s="211"/>
      <x:c r="N111" s="212"/>
      <x:c r="O111" s="212"/>
      <x:c r="P111" s="211"/>
    </x:row>
    <x:row r="112" spans="2:16">
      <x:c r="B112" s="211"/>
      <x:c r="C112" s="211"/>
      <x:c r="D112" s="211"/>
      <x:c r="E112" s="211"/>
      <x:c r="F112" s="211"/>
      <x:c r="G112" s="211"/>
      <x:c r="H112" s="211"/>
      <x:c r="I112" s="211"/>
      <x:c r="J112" s="211"/>
      <x:c r="K112" s="211"/>
      <x:c r="L112" s="211"/>
      <x:c r="M112" s="211"/>
      <x:c r="N112" s="212"/>
      <x:c r="O112" s="212"/>
      <x:c r="P112" s="211"/>
    </x:row>
    <x:row r="113" spans="2:16">
      <x:c r="B113" s="211"/>
      <x:c r="C113" s="211"/>
      <x:c r="D113" s="211"/>
      <x:c r="E113" s="211"/>
      <x:c r="F113" s="211"/>
      <x:c r="G113" s="211"/>
      <x:c r="H113" s="211"/>
      <x:c r="I113" s="211"/>
      <x:c r="J113" s="211"/>
      <x:c r="K113" s="211"/>
      <x:c r="L113" s="211"/>
      <x:c r="M113" s="211"/>
      <x:c r="N113" s="212"/>
      <x:c r="O113" s="212"/>
      <x:c r="P113" s="211"/>
    </x:row>
    <x:row r="114" spans="2:16">
      <x:c r="B114" s="211"/>
      <x:c r="C114" s="211"/>
      <x:c r="D114" s="211"/>
      <x:c r="E114" s="211"/>
      <x:c r="F114" s="211"/>
      <x:c r="G114" s="211"/>
      <x:c r="H114" s="211"/>
      <x:c r="I114" s="211"/>
      <x:c r="J114" s="211"/>
      <x:c r="K114" s="211"/>
      <x:c r="L114" s="211"/>
      <x:c r="M114" s="211"/>
      <x:c r="N114" s="212"/>
      <x:c r="O114" s="212"/>
      <x:c r="P114" s="211"/>
    </x:row>
    <x:row r="115" spans="2:16">
      <x:c r="B115" s="211"/>
      <x:c r="C115" s="211"/>
      <x:c r="D115" s="211"/>
      <x:c r="E115" s="211"/>
      <x:c r="F115" s="211"/>
      <x:c r="G115" s="211"/>
      <x:c r="H115" s="211"/>
      <x:c r="I115" s="211"/>
      <x:c r="J115" s="211"/>
      <x:c r="K115" s="211"/>
      <x:c r="L115" s="211"/>
      <x:c r="M115" s="211"/>
      <x:c r="N115" s="212"/>
      <x:c r="O115" s="212"/>
      <x:c r="P115" s="211"/>
    </x:row>
    <x:row r="116" spans="2:16">
      <x:c r="B116" s="211"/>
      <x:c r="C116" s="211"/>
      <x:c r="D116" s="211"/>
      <x:c r="E116" s="211"/>
      <x:c r="F116" s="211"/>
      <x:c r="G116" s="211"/>
      <x:c r="H116" s="211"/>
      <x:c r="I116" s="211"/>
      <x:c r="J116" s="211"/>
      <x:c r="K116" s="211"/>
      <x:c r="L116" s="211"/>
      <x:c r="M116" s="211"/>
      <x:c r="N116" s="212"/>
      <x:c r="O116" s="212"/>
      <x:c r="P116" s="211"/>
    </x:row>
    <x:row r="117" spans="2:16">
      <x:c r="B117" s="211"/>
      <x:c r="C117" s="211"/>
      <x:c r="D117" s="211"/>
      <x:c r="E117" s="211"/>
      <x:c r="F117" s="211"/>
      <x:c r="G117" s="211"/>
      <x:c r="H117" s="211"/>
      <x:c r="I117" s="211"/>
      <x:c r="J117" s="211"/>
      <x:c r="K117" s="211"/>
      <x:c r="L117" s="211"/>
      <x:c r="M117" s="211"/>
      <x:c r="N117" s="212"/>
      <x:c r="O117" s="212"/>
      <x:c r="P117" s="211"/>
    </x:row>
    <x:row r="118" spans="2:16">
      <x:c r="B118" s="211"/>
      <x:c r="C118" s="211"/>
      <x:c r="D118" s="211"/>
      <x:c r="E118" s="211"/>
      <x:c r="F118" s="211"/>
      <x:c r="G118" s="211"/>
      <x:c r="H118" s="211"/>
      <x:c r="I118" s="211"/>
      <x:c r="J118" s="211"/>
      <x:c r="K118" s="211"/>
      <x:c r="L118" s="211"/>
      <x:c r="M118" s="211"/>
      <x:c r="N118" s="212"/>
      <x:c r="O118" s="212"/>
      <x:c r="P118" s="211"/>
    </x:row>
    <x:row r="119" spans="2:16">
      <x:c r="B119" s="211"/>
      <x:c r="C119" s="211"/>
      <x:c r="D119" s="211"/>
      <x:c r="E119" s="211"/>
      <x:c r="F119" s="211"/>
      <x:c r="G119" s="211"/>
      <x:c r="H119" s="211"/>
      <x:c r="I119" s="211"/>
      <x:c r="J119" s="211"/>
      <x:c r="K119" s="211"/>
      <x:c r="L119" s="211"/>
      <x:c r="M119" s="211"/>
      <x:c r="N119" s="212"/>
      <x:c r="O119" s="212"/>
      <x:c r="P119" s="211"/>
    </x:row>
    <x:row r="120" spans="2:16">
      <x:c r="B120" s="211"/>
      <x:c r="C120" s="211"/>
      <x:c r="D120" s="211"/>
      <x:c r="E120" s="211"/>
      <x:c r="F120" s="211"/>
      <x:c r="G120" s="211"/>
      <x:c r="H120" s="211"/>
      <x:c r="I120" s="211"/>
      <x:c r="J120" s="211"/>
      <x:c r="K120" s="211"/>
      <x:c r="L120" s="211"/>
      <x:c r="M120" s="211"/>
      <x:c r="N120" s="212"/>
      <x:c r="O120" s="212"/>
      <x:c r="P120" s="211"/>
    </x:row>
    <x:row r="121" spans="2:16">
      <x:c r="B121" s="211"/>
      <x:c r="C121" s="211"/>
      <x:c r="D121" s="211"/>
      <x:c r="E121" s="211"/>
      <x:c r="F121" s="211"/>
      <x:c r="G121" s="211"/>
      <x:c r="H121" s="211"/>
      <x:c r="I121" s="211"/>
      <x:c r="J121" s="211"/>
      <x:c r="K121" s="211"/>
      <x:c r="L121" s="211"/>
      <x:c r="M121" s="211"/>
      <x:c r="N121" s="212"/>
      <x:c r="O121" s="212"/>
      <x:c r="P121" s="211"/>
    </x:row>
    <x:row r="122" spans="2:16">
      <x:c r="B122" s="211"/>
      <x:c r="C122" s="211"/>
      <x:c r="D122" s="211"/>
      <x:c r="E122" s="211"/>
      <x:c r="F122" s="211"/>
      <x:c r="G122" s="211"/>
      <x:c r="H122" s="211"/>
      <x:c r="I122" s="211"/>
      <x:c r="J122" s="211"/>
      <x:c r="K122" s="211"/>
      <x:c r="L122" s="211"/>
      <x:c r="M122" s="211"/>
      <x:c r="N122" s="212"/>
      <x:c r="O122" s="212"/>
      <x:c r="P122" s="211"/>
    </x:row>
    <x:row r="123" spans="2:16">
      <x:c r="B123" s="211"/>
      <x:c r="C123" s="211"/>
      <x:c r="D123" s="211"/>
      <x:c r="E123" s="211"/>
      <x:c r="F123" s="211"/>
      <x:c r="G123" s="211"/>
      <x:c r="H123" s="211"/>
      <x:c r="I123" s="211"/>
      <x:c r="J123" s="211"/>
      <x:c r="K123" s="211"/>
      <x:c r="L123" s="211"/>
      <x:c r="M123" s="211"/>
      <x:c r="N123" s="212"/>
      <x:c r="O123" s="212"/>
      <x:c r="P123" s="211"/>
    </x:row>
    <x:row r="124" spans="2:16">
      <x:c r="B124" s="211"/>
      <x:c r="C124" s="211"/>
      <x:c r="D124" s="211"/>
      <x:c r="E124" s="211"/>
      <x:c r="F124" s="211"/>
      <x:c r="G124" s="211"/>
      <x:c r="H124" s="211"/>
      <x:c r="I124" s="211"/>
      <x:c r="J124" s="211"/>
      <x:c r="K124" s="211"/>
      <x:c r="L124" s="211"/>
      <x:c r="M124" s="211"/>
      <x:c r="N124" s="212"/>
      <x:c r="O124" s="212"/>
      <x:c r="P124" s="211"/>
    </x:row>
    <x:row r="125" spans="2:16">
      <x:c r="B125" s="211"/>
      <x:c r="C125" s="211"/>
      <x:c r="D125" s="211"/>
      <x:c r="E125" s="211"/>
      <x:c r="F125" s="211"/>
      <x:c r="G125" s="211"/>
      <x:c r="H125" s="211"/>
      <x:c r="I125" s="211"/>
      <x:c r="J125" s="211"/>
      <x:c r="K125" s="211"/>
      <x:c r="L125" s="211"/>
      <x:c r="M125" s="211"/>
      <x:c r="N125" s="212"/>
      <x:c r="O125" s="212"/>
      <x:c r="P125" s="211"/>
    </x:row>
    <x:row r="126" spans="2:16">
      <x:c r="B126" s="211"/>
      <x:c r="C126" s="211"/>
      <x:c r="D126" s="211"/>
      <x:c r="E126" s="211"/>
      <x:c r="F126" s="211"/>
      <x:c r="G126" s="211"/>
      <x:c r="H126" s="211"/>
      <x:c r="I126" s="211"/>
      <x:c r="J126" s="211"/>
      <x:c r="K126" s="211"/>
      <x:c r="L126" s="211"/>
      <x:c r="M126" s="211"/>
      <x:c r="N126" s="212"/>
      <x:c r="O126" s="212"/>
      <x:c r="P126" s="211"/>
    </x:row>
    <x:row r="127" spans="2:16">
      <x:c r="B127" s="211"/>
      <x:c r="C127" s="211"/>
      <x:c r="D127" s="211"/>
      <x:c r="E127" s="211"/>
      <x:c r="F127" s="211"/>
      <x:c r="G127" s="211"/>
      <x:c r="H127" s="211"/>
      <x:c r="I127" s="211"/>
      <x:c r="J127" s="211"/>
      <x:c r="K127" s="211"/>
      <x:c r="L127" s="211"/>
      <x:c r="M127" s="211"/>
      <x:c r="N127" s="212"/>
      <x:c r="O127" s="212"/>
      <x:c r="P127" s="211"/>
    </x:row>
    <x:row r="128" spans="2:16">
      <x:c r="B128" s="211"/>
      <x:c r="C128" s="211"/>
      <x:c r="D128" s="211"/>
      <x:c r="E128" s="211"/>
      <x:c r="F128" s="211"/>
      <x:c r="G128" s="211"/>
      <x:c r="H128" s="211"/>
      <x:c r="I128" s="211"/>
      <x:c r="J128" s="211"/>
      <x:c r="K128" s="211"/>
      <x:c r="L128" s="211"/>
      <x:c r="M128" s="211"/>
      <x:c r="N128" s="212"/>
      <x:c r="O128" s="212"/>
      <x:c r="P128" s="211"/>
    </x:row>
    <x:row r="129" spans="2:16">
      <x:c r="B129" s="211"/>
      <x:c r="C129" s="211"/>
      <x:c r="D129" s="211"/>
      <x:c r="E129" s="211"/>
      <x:c r="F129" s="211"/>
      <x:c r="G129" s="211"/>
      <x:c r="H129" s="211"/>
      <x:c r="I129" s="211"/>
      <x:c r="J129" s="211"/>
      <x:c r="K129" s="211"/>
      <x:c r="L129" s="211"/>
      <x:c r="M129" s="211"/>
      <x:c r="N129" s="212"/>
      <x:c r="O129" s="212"/>
      <x:c r="P129" s="211"/>
    </x:row>
    <x:row r="130" spans="2:16">
      <x:c r="B130" s="211"/>
      <x:c r="C130" s="211"/>
      <x:c r="D130" s="211"/>
      <x:c r="E130" s="211"/>
      <x:c r="F130" s="211"/>
      <x:c r="G130" s="211"/>
      <x:c r="H130" s="211"/>
      <x:c r="I130" s="211"/>
      <x:c r="J130" s="211"/>
      <x:c r="K130" s="211"/>
      <x:c r="L130" s="211"/>
      <x:c r="M130" s="211"/>
      <x:c r="N130" s="212"/>
      <x:c r="O130" s="212"/>
      <x:c r="P130" s="211"/>
    </x:row>
    <x:row r="131" spans="2:16">
      <x:c r="B131" s="211"/>
      <x:c r="C131" s="211"/>
      <x:c r="D131" s="211"/>
      <x:c r="E131" s="211"/>
      <x:c r="F131" s="211"/>
      <x:c r="G131" s="211"/>
      <x:c r="H131" s="211"/>
      <x:c r="I131" s="211"/>
      <x:c r="J131" s="211"/>
      <x:c r="K131" s="211"/>
      <x:c r="L131" s="211"/>
      <x:c r="M131" s="211"/>
      <x:c r="N131" s="212"/>
      <x:c r="O131" s="212"/>
      <x:c r="P131" s="211"/>
    </x:row>
    <x:row r="132" spans="2:16">
      <x:c r="B132" s="211"/>
      <x:c r="C132" s="211"/>
      <x:c r="D132" s="211"/>
      <x:c r="E132" s="211"/>
      <x:c r="F132" s="211"/>
      <x:c r="G132" s="211"/>
      <x:c r="H132" s="211"/>
      <x:c r="I132" s="211"/>
      <x:c r="J132" s="211"/>
      <x:c r="K132" s="211"/>
      <x:c r="L132" s="211"/>
      <x:c r="M132" s="211"/>
      <x:c r="N132" s="212"/>
      <x:c r="O132" s="212"/>
      <x:c r="P132" s="211"/>
    </x:row>
    <x:row r="133" spans="2:16">
      <x:c r="B133" s="211"/>
      <x:c r="C133" s="211"/>
      <x:c r="D133" s="211"/>
      <x:c r="E133" s="211"/>
      <x:c r="F133" s="211"/>
      <x:c r="G133" s="211"/>
      <x:c r="H133" s="211"/>
      <x:c r="I133" s="211"/>
      <x:c r="J133" s="211"/>
      <x:c r="K133" s="211"/>
      <x:c r="L133" s="211"/>
      <x:c r="M133" s="211"/>
      <x:c r="N133" s="212"/>
      <x:c r="O133" s="212"/>
      <x:c r="P133" s="211"/>
    </x:row>
    <x:row r="134" spans="2:16">
      <x:c r="B134" s="211"/>
      <x:c r="C134" s="211"/>
      <x:c r="D134" s="211"/>
      <x:c r="E134" s="211"/>
      <x:c r="F134" s="211"/>
      <x:c r="G134" s="211"/>
      <x:c r="H134" s="211"/>
      <x:c r="I134" s="211"/>
      <x:c r="J134" s="211"/>
      <x:c r="K134" s="211"/>
      <x:c r="L134" s="211"/>
      <x:c r="M134" s="211"/>
      <x:c r="N134" s="212"/>
      <x:c r="O134" s="212"/>
      <x:c r="P134" s="211"/>
    </x:row>
    <x:row r="135" spans="2:16">
      <x:c r="B135" s="211"/>
      <x:c r="C135" s="211"/>
      <x:c r="D135" s="211"/>
      <x:c r="E135" s="211"/>
      <x:c r="F135" s="211"/>
      <x:c r="G135" s="211"/>
      <x:c r="H135" s="211"/>
      <x:c r="I135" s="211"/>
      <x:c r="J135" s="211"/>
      <x:c r="K135" s="211"/>
      <x:c r="L135" s="211"/>
      <x:c r="M135" s="211"/>
      <x:c r="N135" s="212"/>
      <x:c r="O135" s="212"/>
      <x:c r="P135" s="211"/>
    </x:row>
    <x:row r="136" spans="2:16">
      <x:c r="B136" s="211"/>
      <x:c r="C136" s="211"/>
      <x:c r="D136" s="211"/>
      <x:c r="E136" s="211"/>
      <x:c r="F136" s="211"/>
      <x:c r="G136" s="211"/>
      <x:c r="H136" s="211"/>
      <x:c r="I136" s="211"/>
      <x:c r="J136" s="211"/>
      <x:c r="K136" s="211"/>
      <x:c r="L136" s="211"/>
      <x:c r="M136" s="211"/>
      <x:c r="N136" s="212"/>
      <x:c r="O136" s="212"/>
      <x:c r="P136" s="211"/>
    </x:row>
    <x:row r="137" spans="2:16">
      <x:c r="B137" s="211"/>
      <x:c r="C137" s="211"/>
      <x:c r="D137" s="211"/>
      <x:c r="E137" s="211"/>
      <x:c r="F137" s="211"/>
      <x:c r="G137" s="211"/>
      <x:c r="H137" s="211"/>
      <x:c r="I137" s="211"/>
      <x:c r="J137" s="211"/>
      <x:c r="K137" s="211"/>
      <x:c r="L137" s="211"/>
      <x:c r="M137" s="211"/>
      <x:c r="N137" s="212"/>
      <x:c r="O137" s="212"/>
      <x:c r="P137" s="211"/>
    </x:row>
    <x:row r="138" spans="2:16">
      <x:c r="B138" s="211"/>
      <x:c r="C138" s="211"/>
      <x:c r="D138" s="211"/>
      <x:c r="E138" s="211"/>
      <x:c r="F138" s="211"/>
      <x:c r="G138" s="211"/>
      <x:c r="H138" s="211"/>
      <x:c r="I138" s="211"/>
      <x:c r="J138" s="211"/>
      <x:c r="K138" s="211"/>
      <x:c r="L138" s="211"/>
      <x:c r="M138" s="211"/>
      <x:c r="N138" s="212"/>
      <x:c r="O138" s="212"/>
      <x:c r="P138" s="211"/>
    </x:row>
    <x:row r="139" spans="2:16">
      <x:c r="B139" s="211"/>
      <x:c r="C139" s="211"/>
      <x:c r="D139" s="211"/>
      <x:c r="E139" s="211"/>
      <x:c r="F139" s="211"/>
      <x:c r="G139" s="211"/>
      <x:c r="H139" s="211"/>
      <x:c r="I139" s="211"/>
      <x:c r="J139" s="211"/>
      <x:c r="K139" s="211"/>
      <x:c r="L139" s="211"/>
      <x:c r="M139" s="211"/>
      <x:c r="N139" s="212"/>
      <x:c r="O139" s="212"/>
      <x:c r="P139" s="211"/>
    </x:row>
    <x:row r="140" spans="2:16">
      <x:c r="B140" s="211"/>
      <x:c r="C140" s="211"/>
      <x:c r="D140" s="211"/>
      <x:c r="E140" s="211"/>
      <x:c r="F140" s="211"/>
      <x:c r="G140" s="211"/>
      <x:c r="H140" s="211"/>
      <x:c r="I140" s="211"/>
      <x:c r="J140" s="211"/>
      <x:c r="K140" s="211"/>
      <x:c r="L140" s="211"/>
      <x:c r="M140" s="211"/>
      <x:c r="N140" s="212"/>
      <x:c r="O140" s="212"/>
      <x:c r="P140" s="211"/>
    </x:row>
    <x:row r="141" spans="2:16">
      <x:c r="B141" s="211"/>
      <x:c r="C141" s="211"/>
      <x:c r="D141" s="211"/>
      <x:c r="E141" s="211"/>
      <x:c r="F141" s="211"/>
      <x:c r="G141" s="211"/>
      <x:c r="H141" s="211"/>
      <x:c r="I141" s="211"/>
      <x:c r="J141" s="211"/>
      <x:c r="K141" s="211"/>
      <x:c r="L141" s="211"/>
      <x:c r="M141" s="211"/>
      <x:c r="N141" s="212"/>
      <x:c r="O141" s="212"/>
      <x:c r="P141" s="211"/>
    </x:row>
    <x:row r="142" spans="2:16">
      <x:c r="B142" s="211"/>
      <x:c r="C142" s="211"/>
      <x:c r="D142" s="211"/>
      <x:c r="E142" s="211"/>
      <x:c r="F142" s="211"/>
      <x:c r="G142" s="211"/>
      <x:c r="H142" s="211"/>
      <x:c r="I142" s="211"/>
      <x:c r="J142" s="211"/>
      <x:c r="K142" s="211"/>
      <x:c r="L142" s="211"/>
      <x:c r="M142" s="211"/>
      <x:c r="N142" s="212"/>
      <x:c r="O142" s="212"/>
      <x:c r="P142" s="211"/>
    </x:row>
    <x:row r="143" spans="2:16">
      <x:c r="B143" s="211"/>
      <x:c r="C143" s="211"/>
      <x:c r="D143" s="211"/>
      <x:c r="E143" s="211"/>
      <x:c r="F143" s="211"/>
      <x:c r="G143" s="211"/>
      <x:c r="H143" s="211"/>
      <x:c r="I143" s="211"/>
      <x:c r="J143" s="211"/>
      <x:c r="K143" s="211"/>
      <x:c r="L143" s="211"/>
      <x:c r="M143" s="211"/>
      <x:c r="N143" s="212"/>
      <x:c r="O143" s="212"/>
      <x:c r="P143" s="211"/>
    </x:row>
    <x:row r="144" spans="2:16">
      <x:c r="B144" s="211"/>
      <x:c r="C144" s="211"/>
      <x:c r="D144" s="211"/>
      <x:c r="E144" s="211"/>
      <x:c r="F144" s="211"/>
      <x:c r="G144" s="211"/>
      <x:c r="H144" s="211"/>
      <x:c r="I144" s="211"/>
      <x:c r="J144" s="211"/>
      <x:c r="K144" s="211"/>
      <x:c r="L144" s="211"/>
      <x:c r="M144" s="211"/>
      <x:c r="N144" s="212"/>
      <x:c r="O144" s="212"/>
      <x:c r="P144" s="211"/>
    </x:row>
    <x:row r="145" spans="2:16">
      <x:c r="B145" s="211"/>
      <x:c r="C145" s="211"/>
      <x:c r="D145" s="211"/>
      <x:c r="E145" s="211"/>
      <x:c r="F145" s="211"/>
      <x:c r="G145" s="211"/>
      <x:c r="H145" s="211"/>
      <x:c r="I145" s="211"/>
      <x:c r="J145" s="211"/>
      <x:c r="K145" s="211"/>
      <x:c r="L145" s="211"/>
      <x:c r="M145" s="211"/>
      <x:c r="N145" s="212"/>
      <x:c r="O145" s="212"/>
      <x:c r="P145" s="211"/>
    </x:row>
    <x:row r="146" spans="2:16">
      <x:c r="B146" s="211"/>
      <x:c r="C146" s="211"/>
      <x:c r="D146" s="211"/>
      <x:c r="E146" s="211"/>
      <x:c r="F146" s="211"/>
      <x:c r="G146" s="211"/>
      <x:c r="H146" s="211"/>
      <x:c r="I146" s="211"/>
      <x:c r="J146" s="211"/>
      <x:c r="K146" s="211"/>
      <x:c r="L146" s="211"/>
      <x:c r="M146" s="211"/>
      <x:c r="N146" s="212"/>
      <x:c r="O146" s="212"/>
      <x:c r="P146" s="211"/>
    </x:row>
    <x:row r="147" spans="2:16">
      <x:c r="B147" s="211"/>
      <x:c r="C147" s="211"/>
      <x:c r="D147" s="211"/>
      <x:c r="E147" s="211"/>
      <x:c r="F147" s="211"/>
      <x:c r="G147" s="211"/>
      <x:c r="H147" s="211"/>
      <x:c r="I147" s="211"/>
      <x:c r="J147" s="211"/>
      <x:c r="K147" s="211"/>
      <x:c r="L147" s="211"/>
      <x:c r="M147" s="211"/>
      <x:c r="N147" s="212"/>
      <x:c r="O147" s="212"/>
      <x:c r="P147" s="211"/>
    </x:row>
    <x:row r="148" spans="2:16">
      <x:c r="B148" s="211"/>
      <x:c r="C148" s="211"/>
      <x:c r="D148" s="211"/>
      <x:c r="E148" s="211"/>
      <x:c r="F148" s="211"/>
      <x:c r="G148" s="211"/>
      <x:c r="H148" s="211"/>
      <x:c r="I148" s="211"/>
      <x:c r="J148" s="211"/>
      <x:c r="K148" s="211"/>
      <x:c r="L148" s="211"/>
      <x:c r="M148" s="211"/>
      <x:c r="N148" s="212"/>
      <x:c r="O148" s="212"/>
      <x:c r="P148" s="211"/>
    </x:row>
    <x:row r="149" spans="2:16">
      <x:c r="B149" s="211"/>
      <x:c r="C149" s="211"/>
      <x:c r="D149" s="211"/>
      <x:c r="E149" s="211"/>
      <x:c r="F149" s="211"/>
      <x:c r="G149" s="211"/>
      <x:c r="H149" s="211"/>
      <x:c r="I149" s="211"/>
      <x:c r="J149" s="211"/>
      <x:c r="K149" s="211"/>
      <x:c r="L149" s="211"/>
      <x:c r="M149" s="211"/>
      <x:c r="N149" s="212"/>
      <x:c r="O149" s="212"/>
      <x:c r="P149" s="211"/>
    </x:row>
    <x:row r="150" spans="2:16">
      <x:c r="B150" s="211"/>
      <x:c r="C150" s="211"/>
      <x:c r="D150" s="211"/>
      <x:c r="E150" s="211"/>
      <x:c r="F150" s="211"/>
      <x:c r="G150" s="211"/>
      <x:c r="H150" s="211"/>
      <x:c r="I150" s="211"/>
      <x:c r="J150" s="211"/>
      <x:c r="K150" s="211"/>
      <x:c r="L150" s="211"/>
      <x:c r="M150" s="211"/>
      <x:c r="N150" s="212"/>
      <x:c r="O150" s="212"/>
      <x:c r="P150" s="211"/>
    </x:row>
    <x:row r="151" spans="2:16">
      <x:c r="B151" s="211"/>
      <x:c r="C151" s="211"/>
      <x:c r="D151" s="211"/>
      <x:c r="E151" s="211"/>
      <x:c r="F151" s="211"/>
      <x:c r="G151" s="211"/>
      <x:c r="H151" s="211"/>
      <x:c r="I151" s="211"/>
      <x:c r="J151" s="211"/>
      <x:c r="K151" s="211"/>
      <x:c r="L151" s="211"/>
      <x:c r="M151" s="211"/>
      <x:c r="N151" s="212"/>
      <x:c r="O151" s="212"/>
      <x:c r="P151" s="211"/>
    </x:row>
    <x:row r="152" spans="2:16">
      <x:c r="B152" s="211"/>
      <x:c r="C152" s="211"/>
      <x:c r="D152" s="211"/>
      <x:c r="E152" s="211"/>
      <x:c r="F152" s="211"/>
      <x:c r="G152" s="211"/>
      <x:c r="H152" s="211"/>
      <x:c r="I152" s="211"/>
      <x:c r="J152" s="211"/>
      <x:c r="K152" s="211"/>
      <x:c r="L152" s="211"/>
      <x:c r="M152" s="211"/>
      <x:c r="N152" s="212"/>
      <x:c r="O152" s="212"/>
      <x:c r="P152" s="211"/>
    </x:row>
    <x:row r="153" spans="2:16">
      <x:c r="B153" s="211"/>
      <x:c r="C153" s="211"/>
      <x:c r="D153" s="211"/>
      <x:c r="E153" s="211"/>
      <x:c r="F153" s="211"/>
      <x:c r="G153" s="211"/>
      <x:c r="H153" s="211"/>
      <x:c r="I153" s="211"/>
      <x:c r="J153" s="211"/>
      <x:c r="K153" s="211"/>
      <x:c r="L153" s="211"/>
      <x:c r="M153" s="211"/>
      <x:c r="N153" s="212"/>
      <x:c r="O153" s="212"/>
      <x:c r="P153" s="211"/>
    </x:row>
    <x:row r="154" spans="2:16">
      <x:c r="B154" s="211"/>
      <x:c r="C154" s="211"/>
      <x:c r="D154" s="211"/>
      <x:c r="E154" s="211"/>
      <x:c r="F154" s="211"/>
      <x:c r="G154" s="211"/>
      <x:c r="H154" s="211"/>
      <x:c r="I154" s="211"/>
      <x:c r="J154" s="211"/>
      <x:c r="K154" s="211"/>
      <x:c r="L154" s="211"/>
      <x:c r="M154" s="211"/>
      <x:c r="N154" s="212"/>
      <x:c r="O154" s="212"/>
      <x:c r="P154" s="211"/>
    </x:row>
    <x:row r="155" spans="2:16">
      <x:c r="B155" s="211"/>
      <x:c r="C155" s="211"/>
      <x:c r="D155" s="211"/>
      <x:c r="E155" s="211"/>
      <x:c r="F155" s="211"/>
      <x:c r="G155" s="211"/>
      <x:c r="H155" s="211"/>
      <x:c r="I155" s="211"/>
      <x:c r="J155" s="211"/>
      <x:c r="K155" s="211"/>
      <x:c r="L155" s="211"/>
      <x:c r="M155" s="211"/>
      <x:c r="N155" s="212"/>
      <x:c r="O155" s="212"/>
      <x:c r="P155" s="211"/>
    </x:row>
    <x:row r="156" spans="2:16">
      <x:c r="B156" s="211"/>
      <x:c r="C156" s="211"/>
      <x:c r="D156" s="211"/>
      <x:c r="E156" s="211"/>
      <x:c r="F156" s="211"/>
      <x:c r="G156" s="211"/>
      <x:c r="H156" s="211"/>
      <x:c r="I156" s="211"/>
      <x:c r="J156" s="211"/>
      <x:c r="K156" s="211"/>
      <x:c r="L156" s="211"/>
      <x:c r="M156" s="211"/>
      <x:c r="N156" s="212"/>
      <x:c r="O156" s="212"/>
      <x:c r="P156" s="211"/>
    </x:row>
    <x:row r="157" spans="2:16">
      <x:c r="B157" s="211"/>
      <x:c r="C157" s="211"/>
      <x:c r="D157" s="211"/>
      <x:c r="E157" s="211"/>
      <x:c r="F157" s="211"/>
      <x:c r="G157" s="211"/>
      <x:c r="H157" s="211"/>
      <x:c r="I157" s="211"/>
      <x:c r="J157" s="211"/>
      <x:c r="K157" s="211"/>
      <x:c r="L157" s="211"/>
      <x:c r="M157" s="211"/>
      <x:c r="N157" s="212"/>
      <x:c r="O157" s="212"/>
      <x:c r="P157" s="211"/>
    </x:row>
    <x:row r="158" spans="2:16">
      <x:c r="B158" s="211"/>
      <x:c r="C158" s="211"/>
      <x:c r="D158" s="211"/>
      <x:c r="E158" s="211"/>
      <x:c r="F158" s="211"/>
      <x:c r="G158" s="211"/>
      <x:c r="H158" s="211"/>
      <x:c r="I158" s="211"/>
      <x:c r="J158" s="211"/>
      <x:c r="K158" s="211"/>
      <x:c r="L158" s="211"/>
      <x:c r="M158" s="211"/>
      <x:c r="N158" s="212"/>
      <x:c r="O158" s="212"/>
      <x:c r="P158" s="211"/>
    </x:row>
    <x:row r="159" spans="2:16">
      <x:c r="B159" s="211"/>
      <x:c r="C159" s="211"/>
      <x:c r="D159" s="211"/>
      <x:c r="E159" s="211"/>
      <x:c r="F159" s="211"/>
      <x:c r="G159" s="211"/>
      <x:c r="H159" s="211"/>
      <x:c r="I159" s="211"/>
      <x:c r="J159" s="211"/>
      <x:c r="K159" s="211"/>
      <x:c r="L159" s="211"/>
      <x:c r="M159" s="211"/>
      <x:c r="N159" s="212"/>
      <x:c r="O159" s="212"/>
      <x:c r="P159" s="211"/>
    </x:row>
    <x:row r="160" spans="2:16">
      <x:c r="B160" s="211"/>
      <x:c r="C160" s="211"/>
      <x:c r="D160" s="211"/>
      <x:c r="E160" s="211"/>
      <x:c r="F160" s="211"/>
      <x:c r="G160" s="211"/>
      <x:c r="H160" s="211"/>
      <x:c r="I160" s="211"/>
      <x:c r="J160" s="211"/>
      <x:c r="K160" s="211"/>
      <x:c r="L160" s="211"/>
      <x:c r="M160" s="211"/>
      <x:c r="N160" s="212"/>
      <x:c r="O160" s="212"/>
      <x:c r="P160" s="211"/>
    </x:row>
    <x:row r="161" spans="2:16">
      <x:c r="B161" s="211"/>
      <x:c r="C161" s="211"/>
      <x:c r="D161" s="211"/>
      <x:c r="E161" s="211"/>
      <x:c r="F161" s="211"/>
      <x:c r="G161" s="211"/>
      <x:c r="H161" s="211"/>
      <x:c r="I161" s="211"/>
      <x:c r="J161" s="211"/>
      <x:c r="K161" s="211"/>
      <x:c r="L161" s="211"/>
      <x:c r="M161" s="211"/>
      <x:c r="N161" s="212"/>
      <x:c r="O161" s="212"/>
      <x:c r="P161" s="211"/>
    </x:row>
    <x:row r="162" spans="2:16">
      <x:c r="B162" s="211"/>
      <x:c r="C162" s="211"/>
      <x:c r="D162" s="211"/>
      <x:c r="E162" s="211"/>
      <x:c r="F162" s="211"/>
      <x:c r="G162" s="211"/>
      <x:c r="H162" s="211"/>
      <x:c r="I162" s="211"/>
      <x:c r="J162" s="211"/>
      <x:c r="K162" s="211"/>
      <x:c r="L162" s="211"/>
      <x:c r="M162" s="211"/>
      <x:c r="N162" s="212"/>
      <x:c r="O162" s="212"/>
      <x:c r="P162" s="211"/>
    </x:row>
    <x:row r="163" spans="2:16">
      <x:c r="B163" s="211"/>
      <x:c r="C163" s="211"/>
      <x:c r="D163" s="211"/>
      <x:c r="E163" s="211"/>
      <x:c r="F163" s="211"/>
      <x:c r="G163" s="211"/>
      <x:c r="H163" s="211"/>
      <x:c r="I163" s="211"/>
      <x:c r="J163" s="211"/>
      <x:c r="K163" s="211"/>
      <x:c r="L163" s="211"/>
      <x:c r="M163" s="211"/>
      <x:c r="N163" s="212"/>
      <x:c r="O163" s="212"/>
      <x:c r="P163" s="211"/>
    </x:row>
    <x:row r="164" spans="2:16">
      <x:c r="B164" s="211"/>
      <x:c r="C164" s="211"/>
      <x:c r="D164" s="211"/>
      <x:c r="E164" s="211"/>
      <x:c r="F164" s="211"/>
      <x:c r="G164" s="211"/>
      <x:c r="H164" s="211"/>
      <x:c r="I164" s="211"/>
      <x:c r="J164" s="211"/>
      <x:c r="K164" s="211"/>
      <x:c r="L164" s="211"/>
      <x:c r="M164" s="211"/>
      <x:c r="N164" s="212"/>
      <x:c r="O164" s="212"/>
      <x:c r="P164" s="211"/>
    </x:row>
    <x:row r="165" spans="2:16">
      <x:c r="B165" s="211"/>
      <x:c r="C165" s="211"/>
      <x:c r="D165" s="211"/>
      <x:c r="E165" s="211"/>
      <x:c r="F165" s="211"/>
      <x:c r="G165" s="211"/>
      <x:c r="H165" s="211"/>
      <x:c r="I165" s="211"/>
      <x:c r="J165" s="211"/>
      <x:c r="K165" s="211"/>
      <x:c r="L165" s="211"/>
      <x:c r="M165" s="211"/>
      <x:c r="N165" s="212"/>
      <x:c r="O165" s="212"/>
      <x:c r="P165" s="211"/>
    </x:row>
    <x:row r="166" spans="2:16">
      <x:c r="B166" s="211"/>
      <x:c r="C166" s="211"/>
      <x:c r="D166" s="211"/>
      <x:c r="E166" s="211"/>
      <x:c r="F166" s="211"/>
      <x:c r="G166" s="211"/>
      <x:c r="H166" s="211"/>
      <x:c r="I166" s="211"/>
      <x:c r="J166" s="211"/>
      <x:c r="K166" s="211"/>
      <x:c r="L166" s="211"/>
      <x:c r="M166" s="211"/>
      <x:c r="N166" s="212"/>
      <x:c r="O166" s="212"/>
      <x:c r="P166" s="211"/>
    </x:row>
    <x:row r="167" spans="2:16">
      <x:c r="B167" s="211"/>
      <x:c r="C167" s="211"/>
      <x:c r="D167" s="211"/>
      <x:c r="E167" s="211"/>
      <x:c r="F167" s="211"/>
      <x:c r="G167" s="211"/>
      <x:c r="H167" s="211"/>
      <x:c r="I167" s="211"/>
      <x:c r="J167" s="211"/>
      <x:c r="K167" s="211"/>
      <x:c r="L167" s="211"/>
      <x:c r="M167" s="211"/>
      <x:c r="N167" s="212"/>
      <x:c r="O167" s="212"/>
      <x:c r="P167" s="211"/>
    </x:row>
    <x:row r="168" spans="2:16">
      <x:c r="B168" s="211"/>
      <x:c r="C168" s="211"/>
      <x:c r="D168" s="211"/>
      <x:c r="E168" s="211"/>
      <x:c r="F168" s="211"/>
      <x:c r="G168" s="211"/>
      <x:c r="H168" s="211"/>
      <x:c r="I168" s="211"/>
      <x:c r="J168" s="211"/>
      <x:c r="K168" s="211"/>
      <x:c r="L168" s="211"/>
      <x:c r="M168" s="211"/>
      <x:c r="N168" s="212"/>
      <x:c r="O168" s="212"/>
      <x:c r="P168" s="211"/>
    </x:row>
    <x:row r="169" spans="2:16">
      <x:c r="B169" s="211"/>
      <x:c r="C169" s="211"/>
      <x:c r="D169" s="211"/>
      <x:c r="E169" s="211"/>
      <x:c r="F169" s="211"/>
      <x:c r="G169" s="211"/>
      <x:c r="H169" s="211"/>
      <x:c r="I169" s="211"/>
      <x:c r="J169" s="211"/>
      <x:c r="K169" s="211"/>
      <x:c r="L169" s="211"/>
      <x:c r="M169" s="211"/>
      <x:c r="N169" s="212"/>
      <x:c r="O169" s="212"/>
      <x:c r="P169" s="211"/>
    </x:row>
    <x:row r="170" spans="2:16">
      <x:c r="B170" s="211"/>
      <x:c r="C170" s="211"/>
      <x:c r="D170" s="211"/>
      <x:c r="E170" s="211"/>
      <x:c r="F170" s="211"/>
      <x:c r="G170" s="211"/>
      <x:c r="H170" s="211"/>
      <x:c r="I170" s="211"/>
      <x:c r="J170" s="211"/>
      <x:c r="K170" s="211"/>
      <x:c r="L170" s="211"/>
      <x:c r="M170" s="211"/>
      <x:c r="N170" s="212"/>
      <x:c r="O170" s="212"/>
      <x:c r="P170" s="211"/>
    </x:row>
    <x:row r="171" spans="2:16">
      <x:c r="B171" s="211"/>
      <x:c r="C171" s="211"/>
      <x:c r="D171" s="211"/>
      <x:c r="E171" s="211"/>
      <x:c r="F171" s="211"/>
      <x:c r="G171" s="211"/>
      <x:c r="H171" s="211"/>
      <x:c r="I171" s="211"/>
      <x:c r="J171" s="211"/>
      <x:c r="K171" s="211"/>
      <x:c r="L171" s="211"/>
      <x:c r="M171" s="211"/>
      <x:c r="N171" s="212"/>
      <x:c r="O171" s="212"/>
      <x:c r="P171" s="211"/>
    </x:row>
    <x:row r="172" spans="2:16">
      <x:c r="B172" s="211"/>
      <x:c r="C172" s="211"/>
      <x:c r="D172" s="211"/>
      <x:c r="E172" s="211"/>
      <x:c r="F172" s="211"/>
      <x:c r="G172" s="211"/>
      <x:c r="H172" s="211"/>
      <x:c r="I172" s="211"/>
      <x:c r="J172" s="211"/>
      <x:c r="K172" s="211"/>
      <x:c r="L172" s="211"/>
      <x:c r="M172" s="211"/>
      <x:c r="N172" s="212"/>
      <x:c r="O172" s="212"/>
      <x:c r="P172" s="211"/>
    </x:row>
    <x:row r="173" spans="2:16">
      <x:c r="B173" s="211"/>
      <x:c r="C173" s="211"/>
      <x:c r="D173" s="211"/>
      <x:c r="E173" s="211"/>
      <x:c r="F173" s="211"/>
      <x:c r="G173" s="211"/>
      <x:c r="H173" s="211"/>
      <x:c r="I173" s="211"/>
      <x:c r="J173" s="211"/>
      <x:c r="K173" s="211"/>
      <x:c r="L173" s="211"/>
      <x:c r="M173" s="211"/>
      <x:c r="N173" s="212"/>
      <x:c r="O173" s="212"/>
      <x:c r="P173" s="211"/>
    </x:row>
    <x:row r="174" spans="2:16">
      <x:c r="B174" s="211"/>
      <x:c r="C174" s="211"/>
      <x:c r="D174" s="211"/>
      <x:c r="E174" s="211"/>
      <x:c r="F174" s="211"/>
      <x:c r="G174" s="211"/>
      <x:c r="H174" s="211"/>
      <x:c r="I174" s="211"/>
      <x:c r="J174" s="211"/>
      <x:c r="K174" s="211"/>
      <x:c r="L174" s="211"/>
      <x:c r="M174" s="211"/>
      <x:c r="N174" s="212"/>
      <x:c r="O174" s="212"/>
      <x:c r="P174" s="211"/>
    </x:row>
    <x:row r="175" spans="2:16">
      <x:c r="B175" s="211"/>
      <x:c r="C175" s="211"/>
      <x:c r="D175" s="211"/>
      <x:c r="E175" s="211"/>
      <x:c r="F175" s="211"/>
      <x:c r="G175" s="211"/>
      <x:c r="H175" s="211"/>
      <x:c r="I175" s="211"/>
      <x:c r="J175" s="211"/>
      <x:c r="K175" s="211"/>
      <x:c r="L175" s="211"/>
      <x:c r="M175" s="211"/>
      <x:c r="N175" s="212"/>
      <x:c r="O175" s="212"/>
      <x:c r="P175" s="211"/>
    </x:row>
    <x:row r="176" spans="2:16">
      <x:c r="B176" s="211"/>
      <x:c r="C176" s="211"/>
      <x:c r="D176" s="211"/>
      <x:c r="E176" s="211"/>
      <x:c r="F176" s="211"/>
      <x:c r="G176" s="211"/>
      <x:c r="H176" s="211"/>
      <x:c r="I176" s="211"/>
      <x:c r="J176" s="211"/>
      <x:c r="K176" s="211"/>
      <x:c r="L176" s="211"/>
      <x:c r="M176" s="211"/>
      <x:c r="N176" s="212"/>
      <x:c r="O176" s="212"/>
      <x:c r="P176" s="211"/>
    </x:row>
    <x:row r="177" spans="2:16">
      <x:c r="B177" s="211"/>
      <x:c r="C177" s="211"/>
      <x:c r="D177" s="211"/>
      <x:c r="E177" s="211"/>
      <x:c r="F177" s="211"/>
      <x:c r="G177" s="211"/>
      <x:c r="H177" s="211"/>
      <x:c r="I177" s="211"/>
      <x:c r="J177" s="211"/>
      <x:c r="K177" s="211"/>
      <x:c r="L177" s="211"/>
      <x:c r="M177" s="211"/>
      <x:c r="N177" s="212"/>
      <x:c r="O177" s="212"/>
      <x:c r="P177" s="211"/>
    </x:row>
    <x:row r="178" spans="2:16">
      <x:c r="B178" s="211"/>
      <x:c r="C178" s="211"/>
      <x:c r="D178" s="211"/>
      <x:c r="E178" s="211"/>
      <x:c r="F178" s="211"/>
      <x:c r="G178" s="211"/>
      <x:c r="H178" s="211"/>
      <x:c r="I178" s="211"/>
      <x:c r="J178" s="211"/>
      <x:c r="K178" s="211"/>
      <x:c r="L178" s="211"/>
      <x:c r="M178" s="211"/>
      <x:c r="N178" s="212"/>
      <x:c r="O178" s="212"/>
      <x:c r="P178" s="211"/>
    </x:row>
    <x:row r="179" spans="2:16">
      <x:c r="B179" s="211"/>
      <x:c r="C179" s="211"/>
      <x:c r="D179" s="211"/>
      <x:c r="E179" s="211"/>
      <x:c r="F179" s="211"/>
      <x:c r="G179" s="211"/>
      <x:c r="H179" s="211"/>
      <x:c r="I179" s="211"/>
      <x:c r="J179" s="211"/>
      <x:c r="K179" s="211"/>
      <x:c r="L179" s="211"/>
      <x:c r="M179" s="211"/>
      <x:c r="N179" s="212"/>
      <x:c r="O179" s="212"/>
      <x:c r="P179" s="211"/>
    </x:row>
    <x:row r="180" spans="2:16">
      <x:c r="B180" s="211"/>
      <x:c r="C180" s="211"/>
      <x:c r="D180" s="211"/>
      <x:c r="E180" s="211"/>
      <x:c r="F180" s="211"/>
      <x:c r="G180" s="211"/>
      <x:c r="H180" s="211"/>
      <x:c r="I180" s="211"/>
      <x:c r="J180" s="211"/>
      <x:c r="K180" s="211"/>
      <x:c r="L180" s="211"/>
      <x:c r="M180" s="211"/>
      <x:c r="N180" s="212"/>
      <x:c r="O180" s="212"/>
      <x:c r="P180" s="211"/>
    </x:row>
    <x:row r="181" spans="2:16">
      <x:c r="B181" s="211"/>
      <x:c r="C181" s="211"/>
      <x:c r="D181" s="211"/>
      <x:c r="E181" s="211"/>
      <x:c r="F181" s="211"/>
      <x:c r="G181" s="211"/>
      <x:c r="H181" s="211"/>
      <x:c r="I181" s="211"/>
      <x:c r="J181" s="211"/>
      <x:c r="K181" s="211"/>
      <x:c r="L181" s="211"/>
      <x:c r="M181" s="211"/>
      <x:c r="N181" s="212"/>
      <x:c r="O181" s="212"/>
      <x:c r="P181" s="211"/>
    </x:row>
    <x:row r="182" spans="2:16">
      <x:c r="B182" s="211"/>
      <x:c r="C182" s="211"/>
      <x:c r="D182" s="211"/>
      <x:c r="E182" s="211"/>
      <x:c r="F182" s="211"/>
      <x:c r="G182" s="211"/>
      <x:c r="H182" s="211"/>
      <x:c r="I182" s="211"/>
      <x:c r="J182" s="211"/>
      <x:c r="K182" s="211"/>
      <x:c r="L182" s="211"/>
      <x:c r="M182" s="211"/>
      <x:c r="N182" s="212"/>
      <x:c r="O182" s="212"/>
      <x:c r="P182" s="211"/>
    </x:row>
    <x:row r="183" spans="2:16">
      <x:c r="B183" s="211"/>
      <x:c r="C183" s="211"/>
      <x:c r="D183" s="211"/>
      <x:c r="E183" s="211"/>
      <x:c r="F183" s="211"/>
      <x:c r="G183" s="211"/>
      <x:c r="H183" s="211"/>
      <x:c r="I183" s="211"/>
      <x:c r="J183" s="211"/>
      <x:c r="K183" s="211"/>
      <x:c r="L183" s="211"/>
      <x:c r="M183" s="211"/>
      <x:c r="N183" s="212"/>
      <x:c r="O183" s="212"/>
      <x:c r="P183" s="211"/>
    </x:row>
    <x:row r="184" spans="2:16">
      <x:c r="B184" s="211"/>
      <x:c r="C184" s="211"/>
      <x:c r="D184" s="211"/>
      <x:c r="E184" s="211"/>
      <x:c r="F184" s="211"/>
      <x:c r="G184" s="211"/>
      <x:c r="H184" s="211"/>
      <x:c r="I184" s="211"/>
      <x:c r="J184" s="211"/>
      <x:c r="K184" s="211"/>
      <x:c r="L184" s="211"/>
      <x:c r="M184" s="211"/>
      <x:c r="N184" s="212"/>
      <x:c r="O184" s="212"/>
      <x:c r="P184" s="211"/>
    </x:row>
    <x:row r="185" spans="2:16">
      <x:c r="B185" s="211"/>
      <x:c r="C185" s="211"/>
      <x:c r="D185" s="211"/>
      <x:c r="E185" s="211"/>
      <x:c r="F185" s="211"/>
      <x:c r="G185" s="211"/>
      <x:c r="H185" s="211"/>
      <x:c r="I185" s="211"/>
      <x:c r="J185" s="211"/>
      <x:c r="K185" s="211"/>
      <x:c r="L185" s="211"/>
      <x:c r="M185" s="211"/>
      <x:c r="N185" s="212"/>
      <x:c r="O185" s="212"/>
      <x:c r="P185" s="211"/>
    </x:row>
    <x:row r="186" spans="2:16">
      <x:c r="B186" s="211"/>
      <x:c r="C186" s="211"/>
      <x:c r="D186" s="211"/>
      <x:c r="E186" s="211"/>
      <x:c r="F186" s="211"/>
      <x:c r="G186" s="211"/>
      <x:c r="H186" s="211"/>
      <x:c r="I186" s="211"/>
      <x:c r="J186" s="211"/>
      <x:c r="K186" s="211"/>
      <x:c r="L186" s="211"/>
      <x:c r="M186" s="211"/>
      <x:c r="N186" s="212"/>
      <x:c r="O186" s="212"/>
      <x:c r="P186" s="211"/>
    </x:row>
    <x:row r="187" spans="2:16">
      <x:c r="B187" s="211"/>
      <x:c r="C187" s="211"/>
      <x:c r="D187" s="211"/>
      <x:c r="E187" s="211"/>
      <x:c r="F187" s="211"/>
      <x:c r="G187" s="211"/>
      <x:c r="H187" s="211"/>
      <x:c r="I187" s="211"/>
      <x:c r="J187" s="211"/>
      <x:c r="K187" s="211"/>
      <x:c r="L187" s="211"/>
      <x:c r="M187" s="211"/>
      <x:c r="N187" s="212"/>
      <x:c r="O187" s="212"/>
      <x:c r="P187" s="211"/>
    </x:row>
    <x:row r="188" spans="2:16">
      <x:c r="B188" s="211"/>
      <x:c r="C188" s="211"/>
      <x:c r="D188" s="211"/>
      <x:c r="E188" s="211"/>
      <x:c r="F188" s="211"/>
      <x:c r="G188" s="211"/>
      <x:c r="H188" s="211"/>
      <x:c r="I188" s="211"/>
      <x:c r="J188" s="211"/>
      <x:c r="K188" s="211"/>
      <x:c r="L188" s="211"/>
      <x:c r="M188" s="211"/>
      <x:c r="N188" s="212"/>
      <x:c r="O188" s="212"/>
      <x:c r="P188" s="211"/>
    </x:row>
    <x:row r="189" spans="2:16">
      <x:c r="B189" s="211"/>
      <x:c r="C189" s="211"/>
      <x:c r="D189" s="211"/>
      <x:c r="E189" s="211"/>
      <x:c r="F189" s="211"/>
      <x:c r="G189" s="211"/>
      <x:c r="H189" s="211"/>
      <x:c r="I189" s="211"/>
      <x:c r="J189" s="211"/>
      <x:c r="K189" s="211"/>
      <x:c r="L189" s="211"/>
      <x:c r="M189" s="211"/>
      <x:c r="N189" s="212"/>
      <x:c r="O189" s="212"/>
      <x:c r="P189" s="211"/>
    </x:row>
    <x:row r="190" spans="2:16">
      <x:c r="B190" s="211"/>
      <x:c r="C190" s="211"/>
      <x:c r="D190" s="211"/>
      <x:c r="E190" s="211"/>
      <x:c r="F190" s="211"/>
      <x:c r="G190" s="211"/>
      <x:c r="H190" s="211"/>
      <x:c r="I190" s="211"/>
      <x:c r="J190" s="211"/>
      <x:c r="K190" s="211"/>
      <x:c r="L190" s="211"/>
      <x:c r="M190" s="211"/>
      <x:c r="N190" s="212"/>
      <x:c r="O190" s="212"/>
      <x:c r="P190" s="211"/>
    </x:row>
    <x:row r="191" spans="2:16">
      <x:c r="B191" s="211"/>
      <x:c r="C191" s="211"/>
      <x:c r="D191" s="211"/>
      <x:c r="E191" s="211"/>
      <x:c r="F191" s="211"/>
      <x:c r="G191" s="211"/>
      <x:c r="H191" s="211"/>
      <x:c r="I191" s="211"/>
      <x:c r="J191" s="211"/>
      <x:c r="K191" s="211"/>
      <x:c r="L191" s="211"/>
      <x:c r="M191" s="211"/>
      <x:c r="N191" s="212"/>
      <x:c r="O191" s="212"/>
      <x:c r="P191" s="211"/>
    </x:row>
    <x:row r="192" spans="2:16">
      <x:c r="B192" s="211"/>
      <x:c r="C192" s="211"/>
      <x:c r="D192" s="211"/>
      <x:c r="E192" s="211"/>
      <x:c r="F192" s="211"/>
      <x:c r="G192" s="211"/>
      <x:c r="H192" s="211"/>
      <x:c r="I192" s="211"/>
      <x:c r="J192" s="211"/>
      <x:c r="K192" s="211"/>
      <x:c r="L192" s="211"/>
      <x:c r="M192" s="211"/>
      <x:c r="N192" s="212"/>
      <x:c r="O192" s="212"/>
      <x:c r="P192" s="211"/>
    </x:row>
    <x:row r="193" spans="1:16">
      <x:c r="B193" s="211"/>
      <x:c r="C193" s="211"/>
      <x:c r="D193" s="211"/>
      <x:c r="E193" s="211"/>
      <x:c r="F193" s="211"/>
      <x:c r="G193" s="211"/>
      <x:c r="H193" s="211"/>
      <x:c r="I193" s="211"/>
      <x:c r="J193" s="211"/>
      <x:c r="K193" s="211"/>
      <x:c r="L193" s="211"/>
      <x:c r="M193" s="211"/>
      <x:c r="N193" s="212"/>
      <x:c r="O193" s="212"/>
      <x:c r="P193" s="211"/>
    </x:row>
    <x:row r="194" spans="1:16">
      <x:c r="B194" s="211"/>
      <x:c r="C194" s="211"/>
      <x:c r="D194" s="211"/>
      <x:c r="E194" s="211"/>
      <x:c r="F194" s="211"/>
      <x:c r="G194" s="211"/>
      <x:c r="H194" s="211"/>
      <x:c r="I194" s="211"/>
      <x:c r="J194" s="211"/>
      <x:c r="K194" s="211"/>
      <x:c r="L194" s="211"/>
      <x:c r="M194" s="211"/>
      <x:c r="N194" s="212"/>
      <x:c r="O194" s="212"/>
      <x:c r="P194" s="211"/>
    </x:row>
    <x:row r="195" spans="1:16">
      <x:c r="B195" s="211"/>
      <x:c r="C195" s="211"/>
      <x:c r="D195" s="211"/>
      <x:c r="E195" s="211"/>
      <x:c r="F195" s="211"/>
      <x:c r="G195" s="211"/>
      <x:c r="H195" s="211"/>
      <x:c r="I195" s="211"/>
      <x:c r="J195" s="211"/>
      <x:c r="K195" s="211"/>
      <x:c r="L195" s="211"/>
      <x:c r="M195" s="211"/>
      <x:c r="N195" s="212"/>
      <x:c r="O195" s="212"/>
      <x:c r="P195" s="211"/>
    </x:row>
    <x:row r="196" spans="1:16">
      <x:c r="B196" s="211"/>
      <x:c r="C196" s="211"/>
      <x:c r="D196" s="211"/>
      <x:c r="E196" s="211"/>
      <x:c r="F196" s="211"/>
      <x:c r="G196" s="211"/>
      <x:c r="H196" s="211"/>
      <x:c r="I196" s="211"/>
      <x:c r="J196" s="211"/>
      <x:c r="K196" s="211"/>
      <x:c r="L196" s="211"/>
      <x:c r="M196" s="211"/>
      <x:c r="N196" s="212"/>
      <x:c r="O196" s="212"/>
      <x:c r="P196" s="211"/>
    </x:row>
    <x:row r="197" spans="1:16">
      <x:c r="B197" s="211"/>
      <x:c r="C197" s="211"/>
      <x:c r="D197" s="211"/>
      <x:c r="E197" s="211"/>
      <x:c r="F197" s="211"/>
      <x:c r="G197" s="211"/>
      <x:c r="H197" s="211"/>
      <x:c r="I197" s="211"/>
      <x:c r="J197" s="211"/>
      <x:c r="K197" s="211"/>
      <x:c r="L197" s="211"/>
      <x:c r="M197" s="211"/>
      <x:c r="N197" s="212"/>
      <x:c r="O197" s="212"/>
      <x:c r="P197" s="211"/>
    </x:row>
    <x:row r="198" spans="1:16">
      <x:c r="B198" s="211"/>
      <x:c r="C198" s="211"/>
      <x:c r="D198" s="211"/>
      <x:c r="E198" s="211"/>
      <x:c r="F198" s="211"/>
      <x:c r="G198" s="211"/>
      <x:c r="H198" s="211"/>
      <x:c r="I198" s="211"/>
      <x:c r="J198" s="211"/>
      <x:c r="K198" s="211"/>
      <x:c r="L198" s="211"/>
      <x:c r="M198" s="211"/>
      <x:c r="N198" s="212"/>
      <x:c r="O198" s="212"/>
      <x:c r="P198" s="211"/>
    </x:row>
    <x:row r="199" spans="1:16">
      <x:c r="B199" s="211"/>
      <x:c r="C199" s="211"/>
      <x:c r="D199" s="211"/>
      <x:c r="E199" s="211"/>
      <x:c r="F199" s="211"/>
      <x:c r="G199" s="211"/>
      <x:c r="H199" s="211"/>
      <x:c r="I199" s="211"/>
      <x:c r="J199" s="211"/>
      <x:c r="K199" s="211"/>
      <x:c r="L199" s="211"/>
      <x:c r="M199" s="211"/>
      <x:c r="N199" s="212"/>
      <x:c r="O199" s="212"/>
      <x:c r="P199" s="211"/>
    </x:row>
    <x:row r="200" spans="1:16">
      <x:c r="B200" s="211"/>
      <x:c r="C200" s="211"/>
      <x:c r="D200" s="211"/>
      <x:c r="E200" s="211"/>
      <x:c r="F200" s="211"/>
      <x:c r="G200" s="211"/>
      <x:c r="H200" s="211"/>
      <x:c r="I200" s="211"/>
      <x:c r="J200" s="211"/>
      <x:c r="K200" s="211"/>
      <x:c r="L200" s="211"/>
      <x:c r="M200" s="211"/>
      <x:c r="N200" s="212"/>
      <x:c r="O200" s="212"/>
      <x:c r="P200" s="211"/>
    </x:row>
    <x:row r="201" spans="1:16">
      <x:c r="B201" s="211"/>
      <x:c r="C201" s="211"/>
      <x:c r="D201" s="211"/>
      <x:c r="E201" s="211"/>
      <x:c r="F201" s="211"/>
      <x:c r="G201" s="211"/>
      <x:c r="H201" s="211"/>
      <x:c r="I201" s="211"/>
      <x:c r="J201" s="211"/>
      <x:c r="K201" s="211"/>
      <x:c r="L201" s="211"/>
      <x:c r="M201" s="211"/>
      <x:c r="N201" s="212"/>
      <x:c r="O201" s="212"/>
      <x:c r="P201" s="211"/>
    </x:row>
    <x:row r="202" spans="1:16">
      <x:c r="B202" s="211"/>
      <x:c r="C202" s="211"/>
      <x:c r="D202" s="211"/>
      <x:c r="E202" s="211"/>
      <x:c r="F202" s="211"/>
      <x:c r="G202" s="211"/>
      <x:c r="H202" s="211"/>
      <x:c r="I202" s="211"/>
      <x:c r="J202" s="211"/>
      <x:c r="K202" s="211"/>
      <x:c r="L202" s="211"/>
      <x:c r="M202" s="211"/>
      <x:c r="N202" s="212"/>
      <x:c r="O202" s="212"/>
      <x:c r="P202" s="211"/>
    </x:row>
    <x:row r="203" spans="1:16">
      <x:c r="B203" s="211"/>
      <x:c r="C203" s="211"/>
      <x:c r="D203" s="211"/>
      <x:c r="E203" s="211"/>
      <x:c r="F203" s="211"/>
      <x:c r="G203" s="211"/>
      <x:c r="H203" s="211"/>
      <x:c r="I203" s="211"/>
      <x:c r="J203" s="211"/>
      <x:c r="K203" s="211"/>
      <x:c r="L203" s="211"/>
      <x:c r="M203" s="211"/>
      <x:c r="N203" s="212"/>
      <x:c r="O203" s="212"/>
      <x:c r="P203" s="211"/>
    </x:row>
    <x:row r="204" spans="1:16">
      <x:c r="B204" s="211"/>
      <x:c r="C204" s="211"/>
      <x:c r="D204" s="211"/>
      <x:c r="E204" s="211"/>
      <x:c r="F204" s="211"/>
      <x:c r="G204" s="211"/>
      <x:c r="H204" s="211"/>
      <x:c r="I204" s="211"/>
      <x:c r="J204" s="211"/>
      <x:c r="K204" s="211"/>
      <x:c r="L204" s="211"/>
      <x:c r="M204" s="211"/>
      <x:c r="N204" s="212"/>
      <x:c r="O204" s="212"/>
      <x:c r="P204" s="211"/>
    </x:row>
    <x:row r="205" spans="1:16">
      <x:c r="A205" s="210"/>
      <x:c r="B205" s="211"/>
      <x:c r="C205" s="211"/>
      <x:c r="D205" s="211"/>
      <x:c r="E205" s="211"/>
      <x:c r="F205" s="211"/>
      <x:c r="G205" s="211"/>
      <x:c r="H205" s="211"/>
      <x:c r="I205" s="211"/>
      <x:c r="J205" s="211"/>
      <x:c r="K205" s="211"/>
      <x:c r="L205" s="211"/>
      <x:c r="M205" s="211"/>
      <x:c r="N205" s="211"/>
      <x:c r="O205" s="211"/>
      <x:c r="P205" s="211"/>
    </x:row>
    <x:row r="206" spans="1:16">
      <x:c r="A206" s="210"/>
      <x:c r="B206" s="211"/>
      <x:c r="C206" s="211"/>
      <x:c r="D206" s="211"/>
      <x:c r="E206" s="211"/>
      <x:c r="F206" s="211"/>
      <x:c r="G206" s="211"/>
      <x:c r="H206" s="211"/>
      <x:c r="I206" s="211"/>
      <x:c r="J206" s="211"/>
      <x:c r="K206" s="211"/>
      <x:c r="L206" s="211"/>
      <x:c r="M206" s="211"/>
      <x:c r="N206" s="211"/>
      <x:c r="O206" s="211"/>
      <x:c r="P206" s="211"/>
    </x:row>
    <x:row r="207" spans="1:16">
      <x:c r="A207" s="210"/>
      <x:c r="B207" s="213"/>
      <x:c r="C207" s="213"/>
      <x:c r="D207" s="213"/>
      <x:c r="E207" s="213"/>
      <x:c r="F207" s="213"/>
      <x:c r="G207" s="213"/>
      <x:c r="H207" s="213"/>
      <x:c r="I207" s="213"/>
      <x:c r="J207" s="213"/>
      <x:c r="K207" s="213"/>
      <x:c r="L207" s="213"/>
      <x:c r="M207" s="213"/>
      <x:c r="N207" s="211"/>
      <x:c r="O207" s="211"/>
      <x:c r="P207" s="211"/>
    </x:row>
    <x:row r="208" spans="1:16">
      <x:c r="A208" s="210"/>
      <x:c r="B208" s="211"/>
      <x:c r="C208" s="211"/>
      <x:c r="D208" s="211"/>
      <x:c r="E208" s="211"/>
      <x:c r="F208" s="211"/>
      <x:c r="G208" s="211"/>
      <x:c r="H208" s="211"/>
      <x:c r="I208" s="211"/>
      <x:c r="J208" s="211"/>
      <x:c r="K208" s="211"/>
      <x:c r="L208" s="211"/>
      <x:c r="M208" s="211"/>
      <x:c r="N208" s="211"/>
      <x:c r="O208" s="211"/>
      <x:c r="P208" s="211"/>
    </x:row>
    <x:row r="209" spans="1:16">
      <x:c r="A209" s="210"/>
      <x:c r="B209" s="211"/>
      <x:c r="C209" s="211"/>
      <x:c r="D209" s="211"/>
      <x:c r="E209" s="211"/>
      <x:c r="F209" s="211"/>
      <x:c r="G209" s="211"/>
      <x:c r="H209" s="211"/>
      <x:c r="I209" s="211"/>
      <x:c r="J209" s="211"/>
      <x:c r="K209" s="211"/>
      <x:c r="L209" s="211"/>
      <x:c r="M209" s="211"/>
      <x:c r="N209" s="211"/>
      <x:c r="O209" s="211"/>
      <x:c r="P209" s="211"/>
    </x:row>
    <x:row r="210" spans="1:16">
      <x:c r="A210" s="210"/>
      <x:c r="B210" s="211"/>
      <x:c r="C210" s="211"/>
      <x:c r="D210" s="211"/>
      <x:c r="E210" s="211"/>
      <x:c r="F210" s="211"/>
      <x:c r="G210" s="211"/>
      <x:c r="H210" s="211"/>
      <x:c r="I210" s="211"/>
      <x:c r="J210" s="211"/>
      <x:c r="K210" s="211"/>
      <x:c r="L210" s="211"/>
      <x:c r="M210" s="211"/>
      <x:c r="N210" s="211"/>
      <x:c r="O210" s="211"/>
      <x:c r="P210" s="211"/>
    </x:row>
    <x:row r="211" spans="1:16">
      <x:c r="A211" s="210"/>
      <x:c r="B211" s="211"/>
      <x:c r="C211" s="211"/>
      <x:c r="D211" s="211"/>
      <x:c r="E211" s="211"/>
      <x:c r="F211" s="211"/>
      <x:c r="G211" s="211"/>
      <x:c r="H211" s="211"/>
      <x:c r="I211" s="211"/>
      <x:c r="J211" s="211"/>
      <x:c r="K211" s="211"/>
      <x:c r="L211" s="211"/>
      <x:c r="M211" s="211"/>
      <x:c r="N211" s="211"/>
      <x:c r="O211" s="211"/>
      <x:c r="P211" s="211"/>
    </x:row>
    <x:row r="212" spans="1:16">
      <x:c r="A212" s="210"/>
      <x:c r="B212" s="211"/>
      <x:c r="C212" s="211"/>
      <x:c r="D212" s="211"/>
      <x:c r="E212" s="211"/>
      <x:c r="F212" s="211"/>
      <x:c r="G212" s="211"/>
      <x:c r="H212" s="211"/>
      <x:c r="I212" s="211"/>
      <x:c r="J212" s="211"/>
      <x:c r="K212" s="211"/>
      <x:c r="L212" s="211"/>
      <x:c r="M212" s="211"/>
      <x:c r="N212" s="211"/>
      <x:c r="O212" s="211"/>
      <x:c r="P212" s="211"/>
    </x:row>
    <x:row r="213" spans="1:16">
      <x:c r="A213" s="210"/>
      <x:c r="B213" s="211"/>
      <x:c r="C213" s="211"/>
      <x:c r="D213" s="211"/>
      <x:c r="E213" s="211"/>
      <x:c r="F213" s="211"/>
      <x:c r="G213" s="211"/>
      <x:c r="H213" s="211"/>
      <x:c r="I213" s="211"/>
      <x:c r="J213" s="211"/>
      <x:c r="K213" s="211"/>
      <x:c r="L213" s="211"/>
      <x:c r="M213" s="211"/>
      <x:c r="N213" s="211"/>
      <x:c r="O213" s="211"/>
      <x:c r="P213" s="211"/>
    </x:row>
    <x:row r="214" spans="1:16">
      <x:c r="A214" s="210"/>
      <x:c r="B214" s="211"/>
      <x:c r="C214" s="211"/>
      <x:c r="D214" s="211"/>
      <x:c r="E214" s="211"/>
      <x:c r="F214" s="211"/>
      <x:c r="G214" s="211"/>
      <x:c r="H214" s="211"/>
      <x:c r="I214" s="211"/>
      <x:c r="J214" s="211"/>
      <x:c r="K214" s="211"/>
      <x:c r="L214" s="211"/>
      <x:c r="M214" s="211"/>
      <x:c r="N214" s="211"/>
      <x:c r="O214" s="211"/>
      <x:c r="P214" s="211"/>
    </x:row>
    <x:row r="215" spans="1:16">
      <x:c r="A215" s="210"/>
      <x:c r="B215" s="211"/>
      <x:c r="C215" s="211"/>
      <x:c r="D215" s="211"/>
      <x:c r="E215" s="211"/>
      <x:c r="F215" s="211"/>
      <x:c r="G215" s="211"/>
      <x:c r="H215" s="211"/>
      <x:c r="I215" s="211"/>
      <x:c r="J215" s="211"/>
      <x:c r="K215" s="211"/>
      <x:c r="L215" s="211"/>
      <x:c r="M215" s="211"/>
      <x:c r="N215" s="211"/>
      <x:c r="O215" s="211"/>
      <x:c r="P215" s="211"/>
    </x:row>
    <x:row r="216" spans="1:16">
      <x:c r="A216" s="210"/>
      <x:c r="B216" s="211"/>
      <x:c r="C216" s="211"/>
      <x:c r="D216" s="211"/>
      <x:c r="E216" s="211"/>
      <x:c r="F216" s="211"/>
      <x:c r="G216" s="211"/>
      <x:c r="H216" s="211"/>
      <x:c r="I216" s="211"/>
      <x:c r="J216" s="211"/>
      <x:c r="K216" s="211"/>
      <x:c r="L216" s="211"/>
      <x:c r="M216" s="211"/>
      <x:c r="N216" s="211"/>
      <x:c r="O216" s="211"/>
      <x:c r="P216" s="211"/>
    </x:row>
    <x:row r="217" spans="1:16">
      <x:c r="A217" s="210"/>
      <x:c r="B217" s="211"/>
      <x:c r="C217" s="211"/>
      <x:c r="D217" s="211"/>
      <x:c r="E217" s="211"/>
      <x:c r="F217" s="211"/>
      <x:c r="G217" s="211"/>
      <x:c r="H217" s="211"/>
      <x:c r="I217" s="211"/>
      <x:c r="J217" s="211"/>
      <x:c r="K217" s="211"/>
      <x:c r="L217" s="211"/>
      <x:c r="M217" s="211"/>
      <x:c r="N217" s="211"/>
      <x:c r="O217" s="211"/>
      <x:c r="P217" s="211"/>
    </x:row>
    <x:row r="218" spans="1:16">
      <x:c r="A218" s="210"/>
      <x:c r="B218" s="211"/>
      <x:c r="C218" s="211"/>
      <x:c r="D218" s="211"/>
      <x:c r="E218" s="211"/>
      <x:c r="F218" s="211"/>
      <x:c r="G218" s="211"/>
      <x:c r="H218" s="211"/>
      <x:c r="I218" s="211"/>
      <x:c r="J218" s="211"/>
      <x:c r="K218" s="211"/>
      <x:c r="L218" s="211"/>
      <x:c r="M218" s="211"/>
      <x:c r="N218" s="211"/>
      <x:c r="O218" s="211"/>
      <x:c r="P218" s="211"/>
    </x:row>
    <x:row r="219" spans="1:16">
      <x:c r="A219" s="210"/>
      <x:c r="B219" s="211"/>
      <x:c r="C219" s="211"/>
      <x:c r="D219" s="211"/>
      <x:c r="E219" s="211"/>
      <x:c r="F219" s="211"/>
      <x:c r="G219" s="211"/>
      <x:c r="H219" s="211"/>
      <x:c r="I219" s="211"/>
      <x:c r="J219" s="211"/>
      <x:c r="K219" s="211"/>
      <x:c r="L219" s="211"/>
      <x:c r="M219" s="211"/>
      <x:c r="N219" s="211"/>
      <x:c r="O219" s="211"/>
      <x:c r="P219" s="211"/>
    </x:row>
    <x:row r="220" spans="1:16">
      <x:c r="A220" s="210"/>
      <x:c r="B220" s="211"/>
      <x:c r="C220" s="211"/>
      <x:c r="D220" s="211"/>
      <x:c r="E220" s="211"/>
      <x:c r="F220" s="211"/>
      <x:c r="G220" s="211"/>
      <x:c r="H220" s="211"/>
      <x:c r="I220" s="211"/>
      <x:c r="J220" s="211"/>
      <x:c r="K220" s="211"/>
      <x:c r="L220" s="211"/>
      <x:c r="M220" s="211"/>
      <x:c r="N220" s="211"/>
      <x:c r="O220" s="211"/>
      <x:c r="P220" s="211"/>
    </x:row>
    <x:row r="221" spans="1:16">
      <x:c r="A221" s="210"/>
      <x:c r="B221" s="211"/>
      <x:c r="C221" s="211"/>
      <x:c r="D221" s="211"/>
      <x:c r="E221" s="211"/>
      <x:c r="F221" s="211"/>
      <x:c r="G221" s="211"/>
      <x:c r="H221" s="211"/>
      <x:c r="I221" s="211"/>
      <x:c r="J221" s="211"/>
      <x:c r="K221" s="211"/>
      <x:c r="L221" s="211"/>
      <x:c r="M221" s="211"/>
      <x:c r="N221" s="211"/>
      <x:c r="O221" s="211"/>
      <x:c r="P221" s="211"/>
    </x:row>
    <x:row r="222" spans="1:16">
      <x:c r="A222" s="210"/>
      <x:c r="B222" s="211"/>
      <x:c r="C222" s="211"/>
      <x:c r="D222" s="211"/>
      <x:c r="E222" s="211"/>
      <x:c r="F222" s="211"/>
      <x:c r="G222" s="211"/>
      <x:c r="H222" s="211"/>
      <x:c r="I222" s="211"/>
      <x:c r="J222" s="211"/>
      <x:c r="K222" s="211"/>
      <x:c r="L222" s="211"/>
      <x:c r="M222" s="211"/>
      <x:c r="N222" s="211"/>
      <x:c r="O222" s="211"/>
      <x:c r="P222" s="211"/>
    </x:row>
    <x:row r="223" spans="1:16">
      <x:c r="A223" s="210"/>
      <x:c r="B223" s="211"/>
      <x:c r="C223" s="211"/>
      <x:c r="D223" s="211"/>
      <x:c r="E223" s="211"/>
      <x:c r="F223" s="211"/>
      <x:c r="G223" s="211"/>
      <x:c r="H223" s="211"/>
      <x:c r="I223" s="211"/>
      <x:c r="J223" s="211"/>
      <x:c r="K223" s="211"/>
      <x:c r="L223" s="211"/>
      <x:c r="M223" s="211"/>
      <x:c r="N223" s="211"/>
      <x:c r="O223" s="211"/>
      <x:c r="P223" s="211"/>
    </x:row>
    <x:row r="224" spans="1:16">
      <x:c r="A224" s="210"/>
      <x:c r="B224" s="211"/>
      <x:c r="C224" s="211"/>
      <x:c r="D224" s="211"/>
      <x:c r="E224" s="211"/>
      <x:c r="F224" s="211"/>
      <x:c r="G224" s="211"/>
      <x:c r="H224" s="211"/>
      <x:c r="I224" s="211"/>
      <x:c r="J224" s="211"/>
      <x:c r="K224" s="211"/>
      <x:c r="L224" s="211"/>
      <x:c r="M224" s="211"/>
      <x:c r="N224" s="211"/>
      <x:c r="O224" s="211"/>
      <x:c r="P224" s="211"/>
    </x:row>
    <x:row r="225" spans="1:16">
      <x:c r="A225" s="210"/>
      <x:c r="B225" s="211"/>
      <x:c r="C225" s="211"/>
      <x:c r="D225" s="211"/>
      <x:c r="E225" s="211"/>
      <x:c r="F225" s="211"/>
      <x:c r="G225" s="211"/>
      <x:c r="H225" s="211"/>
      <x:c r="I225" s="211"/>
      <x:c r="J225" s="211"/>
      <x:c r="K225" s="211"/>
      <x:c r="L225" s="211"/>
      <x:c r="M225" s="211"/>
      <x:c r="N225" s="211"/>
      <x:c r="O225" s="211"/>
      <x:c r="P225" s="211"/>
    </x:row>
    <x:row r="226" spans="1:16">
      <x:c r="A226" s="210"/>
      <x:c r="B226" s="211"/>
      <x:c r="C226" s="211"/>
      <x:c r="D226" s="211"/>
      <x:c r="E226" s="211"/>
      <x:c r="F226" s="211"/>
      <x:c r="G226" s="211"/>
      <x:c r="H226" s="211"/>
      <x:c r="I226" s="211"/>
      <x:c r="J226" s="211"/>
      <x:c r="K226" s="211"/>
      <x:c r="L226" s="211"/>
      <x:c r="M226" s="211"/>
      <x:c r="N226" s="211"/>
      <x:c r="O226" s="211"/>
      <x:c r="P226" s="211"/>
    </x:row>
    <x:row r="227" spans="1:16">
      <x:c r="A227" s="210"/>
      <x:c r="B227" s="211"/>
      <x:c r="C227" s="211"/>
      <x:c r="D227" s="211"/>
      <x:c r="E227" s="211"/>
      <x:c r="F227" s="211"/>
      <x:c r="G227" s="211"/>
      <x:c r="H227" s="211"/>
      <x:c r="I227" s="211"/>
      <x:c r="J227" s="211"/>
      <x:c r="K227" s="211"/>
      <x:c r="L227" s="211"/>
      <x:c r="M227" s="211"/>
      <x:c r="N227" s="211"/>
      <x:c r="O227" s="211"/>
      <x:c r="P227" s="211"/>
    </x:row>
    <x:row r="228" spans="1:16">
      <x:c r="A228" s="210"/>
      <x:c r="B228" s="211"/>
      <x:c r="C228" s="211"/>
      <x:c r="D228" s="211"/>
      <x:c r="E228" s="211"/>
      <x:c r="F228" s="211"/>
      <x:c r="G228" s="211"/>
      <x:c r="H228" s="211"/>
      <x:c r="I228" s="211"/>
      <x:c r="J228" s="211"/>
      <x:c r="K228" s="211"/>
      <x:c r="L228" s="211"/>
      <x:c r="M228" s="211"/>
      <x:c r="N228" s="211"/>
      <x:c r="O228" s="211"/>
      <x:c r="P228" s="211"/>
    </x:row>
    <x:row r="229" spans="1:16">
      <x:c r="A229" s="210"/>
      <x:c r="B229" s="211"/>
      <x:c r="C229" s="211"/>
      <x:c r="D229" s="211"/>
      <x:c r="E229" s="211"/>
      <x:c r="F229" s="211"/>
      <x:c r="G229" s="211"/>
      <x:c r="H229" s="211"/>
      <x:c r="I229" s="211"/>
      <x:c r="J229" s="211"/>
      <x:c r="K229" s="211"/>
      <x:c r="L229" s="211"/>
      <x:c r="M229" s="211"/>
      <x:c r="N229" s="211"/>
      <x:c r="O229" s="211"/>
      <x:c r="P229" s="211"/>
    </x:row>
    <x:row r="230" spans="1:16">
      <x:c r="A230" s="210"/>
      <x:c r="B230" s="211"/>
      <x:c r="C230" s="211"/>
      <x:c r="D230" s="211"/>
      <x:c r="E230" s="211"/>
      <x:c r="F230" s="211"/>
      <x:c r="G230" s="211"/>
      <x:c r="H230" s="211"/>
      <x:c r="I230" s="211"/>
      <x:c r="J230" s="211"/>
      <x:c r="K230" s="211"/>
      <x:c r="L230" s="211"/>
      <x:c r="M230" s="211"/>
      <x:c r="N230" s="211"/>
      <x:c r="O230" s="211"/>
      <x:c r="P230" s="211"/>
    </x:row>
    <x:row r="231" spans="1:16">
      <x:c r="A231" s="210"/>
      <x:c r="B231" s="211"/>
      <x:c r="C231" s="211"/>
      <x:c r="D231" s="211"/>
      <x:c r="E231" s="211"/>
      <x:c r="F231" s="211"/>
      <x:c r="G231" s="211"/>
      <x:c r="H231" s="211"/>
      <x:c r="I231" s="211"/>
      <x:c r="J231" s="211"/>
      <x:c r="K231" s="211"/>
      <x:c r="L231" s="211"/>
      <x:c r="M231" s="211"/>
      <x:c r="N231" s="211"/>
      <x:c r="O231" s="211"/>
      <x:c r="P231" s="211"/>
    </x:row>
    <x:row r="232" spans="1:16">
      <x:c r="A232" s="210"/>
      <x:c r="B232" s="211"/>
      <x:c r="C232" s="211"/>
      <x:c r="D232" s="211"/>
      <x:c r="E232" s="211"/>
      <x:c r="F232" s="211"/>
      <x:c r="G232" s="211"/>
      <x:c r="H232" s="211"/>
      <x:c r="I232" s="211"/>
      <x:c r="J232" s="211"/>
      <x:c r="K232" s="211"/>
      <x:c r="L232" s="211"/>
      <x:c r="M232" s="211"/>
      <x:c r="N232" s="211"/>
      <x:c r="O232" s="211"/>
      <x:c r="P232" s="211"/>
    </x:row>
    <x:row r="233" spans="1:16">
      <x:c r="A233" s="210"/>
      <x:c r="B233" s="211"/>
      <x:c r="C233" s="211"/>
      <x:c r="D233" s="211"/>
      <x:c r="E233" s="211"/>
      <x:c r="F233" s="211"/>
      <x:c r="G233" s="211"/>
      <x:c r="H233" s="211"/>
      <x:c r="I233" s="211"/>
      <x:c r="J233" s="211"/>
      <x:c r="K233" s="211"/>
      <x:c r="L233" s="211"/>
      <x:c r="M233" s="211"/>
      <x:c r="N233" s="211"/>
      <x:c r="O233" s="211"/>
      <x:c r="P233" s="211"/>
    </x:row>
    <x:row r="234" spans="1:16">
      <x:c r="A234" s="214"/>
      <x:c r="B234" s="215"/>
      <x:c r="C234" s="215"/>
      <x:c r="D234" s="215"/>
      <x:c r="E234" s="215"/>
      <x:c r="F234" s="215"/>
      <x:c r="G234" s="215"/>
      <x:c r="H234" s="215"/>
      <x:c r="I234" s="215"/>
      <x:c r="J234" s="215"/>
      <x:c r="K234" s="215"/>
      <x:c r="L234" s="215"/>
      <x:c r="M234" s="215"/>
      <x:c r="N234" s="215"/>
      <x:c r="O234" s="215"/>
      <x:c r="P234" s="215"/>
    </x:row>
    <x:row r="235" spans="1:16">
      <x:c r="A235" s="210"/>
      <x:c r="B235" s="211"/>
      <x:c r="C235" s="211"/>
      <x:c r="D235" s="211"/>
      <x:c r="E235" s="211"/>
      <x:c r="F235" s="211"/>
      <x:c r="G235" s="211"/>
      <x:c r="H235" s="211"/>
      <x:c r="I235" s="211"/>
      <x:c r="J235" s="211"/>
      <x:c r="K235" s="211"/>
      <x:c r="L235" s="211"/>
      <x:c r="M235" s="211"/>
      <x:c r="N235" s="211"/>
      <x:c r="O235" s="211"/>
      <x:c r="P235" s="211"/>
    </x:row>
  </x:sheetData>
  <x:mergeCells count="2">
    <x:mergeCell ref="A1:P1"/>
    <x:mergeCell ref="A2:P2"/>
  </x:mergeCells>
  <x:printOptions horizontalCentered="1"/>
  <x:pageMargins left="0.2" right="0.2" top="0.5" bottom="0.5" header="0.3" footer="0.3"/>
  <x:pageSetup scale="52" fitToHeight="0" orientation="portrait" r:id="rId2"/>
  <x:rowBreaks count="1" manualBreakCount="1">
    <x:brk id="69" max="15" man="1"/>
  </x:rowBreaks>
  <x:drawing r:id="rId3"/>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502DA0C-D881-4513-A0B8-E5C32F2D4672}" mc:Ignorable="x14ac xr xr2 xr3">
  <x:sheetPr>
    <x:pageSetUpPr fitToPage="1"/>
  </x:sheetPr>
  <x:dimension ref="A1:AD175"/>
  <x:sheetViews>
    <x:sheetView showGridLines="0" zoomScale="80" zoomScaleNormal="80" zoomScaleSheetLayoutView="80" workbookViewId="0">
      <x:pane xSplit="1" ySplit="6" topLeftCell="B7" activePane="bottomRight" state="frozen"/>
      <x:selection activeCell="C390" sqref="C390"/>
      <x:selection pane="topRight" activeCell="C390" sqref="C390"/>
      <x:selection pane="bottomLeft" activeCell="C390" sqref="C390"/>
      <x:selection pane="bottomRight" activeCell="C390" sqref="C390"/>
    </x:sheetView>
  </x:sheetViews>
  <x:sheetFormatPr defaultColWidth="9.140625" defaultRowHeight="12.75"/>
  <x:cols>
    <x:col min="1" max="1" width="32.7109375" style="199" customWidth="1"/>
    <x:col min="2" max="2" width="16" style="199" bestFit="1" customWidth="1"/>
    <x:col min="3" max="3" width="5.140625" style="199" customWidth="1"/>
    <x:col min="4" max="4" width="16" style="199" bestFit="1" customWidth="1"/>
    <x:col min="5" max="5" width="4.7109375" style="199" customWidth="1"/>
    <x:col min="6" max="6" width="17" style="199" bestFit="1" customWidth="1"/>
    <x:col min="7" max="7" width="3.28515625" style="199" customWidth="1"/>
    <x:col min="8" max="8" width="17" style="199" bestFit="1" customWidth="1"/>
    <x:col min="9" max="9" width="4.42578125" style="199" customWidth="1"/>
    <x:col min="10" max="10" width="17" style="199" bestFit="1" customWidth="1"/>
    <x:col min="11" max="11" width="3.7109375" style="199" customWidth="1"/>
    <x:col min="12" max="12" width="17" style="199" bestFit="1" customWidth="1"/>
    <x:col min="13" max="13" width="4.140625" style="199" customWidth="1"/>
    <x:col min="14" max="14" width="17" style="199" bestFit="1" customWidth="1"/>
    <x:col min="15" max="15" width="4.28515625" style="199" customWidth="1"/>
    <x:col min="16" max="16" width="18.7109375" style="199" bestFit="1" customWidth="1"/>
    <x:col min="17" max="17" width="4.28515625" style="199" customWidth="1"/>
    <x:col min="18" max="18" width="17.28515625" style="1461" bestFit="1" customWidth="1"/>
    <x:col min="19" max="19" width="1.42578125" style="1461" customWidth="1"/>
    <x:col min="20" max="20" width="17.28515625" style="1461" bestFit="1" customWidth="1"/>
    <x:col min="21" max="21" width="1.42578125" style="1461" customWidth="1"/>
    <x:col min="22" max="22" width="17.28515625" style="1461" bestFit="1" customWidth="1"/>
    <x:col min="23" max="23" width="1.42578125" style="1461" customWidth="1"/>
    <x:col min="24" max="24" width="17.28515625" style="1461" bestFit="1" customWidth="1"/>
    <x:col min="25" max="25" width="1.42578125" style="1461" customWidth="1"/>
    <x:col min="26" max="26" width="17.28515625" style="1461" bestFit="1" customWidth="1"/>
    <x:col min="27" max="27" width="9.140625" style="1461"/>
    <x:col min="28" max="28" width="14.7109375" style="1461" bestFit="1" customWidth="1"/>
    <x:col min="29" max="29" width="9.140625" style="1461"/>
    <x:col min="30" max="30" width="14.7109375" style="1461" bestFit="1" customWidth="1"/>
    <x:col min="31" max="16384" width="9.140625" style="199"/>
  </x:cols>
  <x:sheetData>
    <x:row r="1" spans="1:30" ht="18">
      <x:c r="A1" s="1944" t="s">
        <x:v>1397</x:v>
      </x:c>
      <x:c r="B1" s="1944"/>
      <x:c r="C1" s="1944"/>
      <x:c r="D1" s="1944"/>
      <x:c r="E1" s="1944"/>
      <x:c r="F1" s="1944"/>
      <x:c r="G1" s="1944"/>
      <x:c r="H1" s="1944"/>
      <x:c r="I1" s="1944"/>
      <x:c r="J1" s="1944"/>
      <x:c r="K1" s="1944"/>
      <x:c r="L1" s="1944"/>
      <x:c r="M1" s="1944"/>
      <x:c r="N1" s="1944"/>
      <x:c r="O1" s="1944"/>
      <x:c r="P1" s="1944"/>
    </x:row>
    <x:row r="2" spans="1:30" ht="15.75">
      <x:c r="A2" s="1946" t="s">
        <x:v>994</x:v>
      </x:c>
      <x:c r="B2" s="1946"/>
      <x:c r="C2" s="1946"/>
      <x:c r="D2" s="1946"/>
      <x:c r="E2" s="1946"/>
      <x:c r="F2" s="1946"/>
      <x:c r="G2" s="1946"/>
      <x:c r="H2" s="1946"/>
      <x:c r="I2" s="1946"/>
      <x:c r="J2" s="1946"/>
      <x:c r="K2" s="1946"/>
      <x:c r="L2" s="1946"/>
      <x:c r="M2" s="1946"/>
      <x:c r="N2" s="1946"/>
      <x:c r="O2" s="1946"/>
      <x:c r="P2" s="1946"/>
    </x:row>
    <x:row r="3" spans="1:30" s="1528" customFormat="1" ht="15">
      <x:c r="R3" s="1529"/>
      <x:c r="S3" s="1529"/>
      <x:c r="T3" s="1529"/>
      <x:c r="U3" s="1529"/>
      <x:c r="V3" s="1529"/>
      <x:c r="W3" s="1529"/>
      <x:c r="X3" s="1529"/>
      <x:c r="Y3" s="1529"/>
      <x:c r="Z3" s="1529"/>
      <x:c r="AA3" s="1529"/>
      <x:c r="AB3" s="1529"/>
      <x:c r="AC3" s="1529"/>
      <x:c r="AD3" s="1529"/>
    </x:row>
    <x:row r="4" spans="1:30">
      <x:c r="A4" s="1351"/>
      <x:c r="B4" s="1351"/>
      <x:c r="C4" s="1351"/>
      <x:c r="D4" s="1351"/>
      <x:c r="E4" s="1351"/>
      <x:c r="F4" s="200"/>
      <x:c r="G4" s="1351"/>
      <x:c r="H4" s="1351"/>
      <x:c r="I4" s="1351"/>
      <x:c r="J4" s="1352"/>
      <x:c r="K4" s="1350"/>
      <x:c r="L4" s="1350"/>
      <x:c r="M4" s="1350"/>
      <x:c r="N4" s="1350"/>
      <x:c r="O4" s="1350"/>
      <x:c r="P4" s="1350"/>
    </x:row>
    <x:row r="5" spans="1:30" ht="15">
      <x:c r="A5"/>
      <x:c r="B5" s="202" t="s">
        <x:v>466</x:v>
      </x:c>
      <x:c r="C5" s="202"/>
      <x:c r="D5" s="202" t="s">
        <x:v>467</x:v>
      </x:c>
      <x:c r="E5" s="202"/>
      <x:c r="F5" s="202"/>
      <x:c r="G5" s="202"/>
      <x:c r="H5" s="202"/>
      <x:c r="I5" s="202"/>
      <x:c r="J5" s="202"/>
      <x:c r="K5" s="202"/>
      <x:c r="L5" s="202"/>
      <x:c r="M5" s="202"/>
      <x:c r="N5" s="202"/>
      <x:c r="O5" s="202"/>
      <x:c r="P5" s="202"/>
    </x:row>
    <x:row r="6" spans="1:30" ht="15">
      <x:c r="A6"/>
      <x:c r="B6" s="202" t="s">
        <x:v>468</x:v>
      </x:c>
      <x:c r="C6" s="202"/>
      <x:c r="D6" s="202" t="s">
        <x:v>469</x:v>
      </x:c>
      <x:c r="E6" s="202"/>
      <x:c r="F6" s="202" t="s">
        <x:v>139</x:v>
      </x:c>
      <x:c r="G6" s="202"/>
      <x:c r="H6" s="202" t="s">
        <x:v>995</x:v>
      </x:c>
      <x:c r="I6" s="1350"/>
      <x:c r="J6" s="202" t="s">
        <x:v>996</x:v>
      </x:c>
      <x:c r="K6" s="1350"/>
      <x:c r="L6" s="202" t="s">
        <x:v>997</x:v>
      </x:c>
      <x:c r="M6" s="202"/>
      <x:c r="N6" s="202" t="s">
        <x:v>470</x:v>
      </x:c>
      <x:c r="O6" s="202"/>
      <x:c r="P6" s="202" t="s">
        <x:v>44</x:v>
      </x:c>
    </x:row>
    <x:row r="7" spans="1:30" s="257" customFormat="1" ht="15">
      <x:c r="A7"/>
      <x:c r="B7" s="1243"/>
      <x:c r="C7" s="1243"/>
      <x:c r="D7" s="1243"/>
      <x:c r="E7" s="1243"/>
      <x:c r="F7" s="1243"/>
      <x:c r="G7" s="1243"/>
      <x:c r="H7" s="1243"/>
      <x:c r="I7" s="1243"/>
      <x:c r="J7" s="1243"/>
      <x:c r="K7" s="1243"/>
      <x:c r="L7" s="1243"/>
      <x:c r="M7" s="1243"/>
      <x:c r="N7" s="1243"/>
      <x:c r="O7" s="1353"/>
      <x:c r="P7" s="1354"/>
      <x:c r="R7" s="1461"/>
      <x:c r="S7" s="1461"/>
      <x:c r="T7" s="1461"/>
      <x:c r="U7" s="1461"/>
      <x:c r="V7" s="1461"/>
      <x:c r="W7" s="1461"/>
      <x:c r="X7" s="1461"/>
      <x:c r="Y7" s="1461"/>
      <x:c r="Z7" s="1461"/>
      <x:c r="AA7" s="1461"/>
      <x:c r="AB7" s="1461"/>
      <x:c r="AC7" s="1461"/>
      <x:c r="AD7" s="1461"/>
    </x:row>
    <x:row r="8" spans="1:30">
      <x:c r="A8" s="1349" t="s">
        <x:v>1767</x:v>
      </x:c>
      <x:c r="B8" s="977">
        <x:v>78064.549999999988</x:v>
      </x:c>
      <x:c r="C8" s="1648"/>
      <x:c r="D8" s="1648">
        <x:v>65177.729999999996</x:v>
      </x:c>
      <x:c r="E8" s="1648"/>
      <x:c r="F8" s="1648">
        <x:v>129983.68000000002</x:v>
      </x:c>
      <x:c r="G8" s="1648"/>
      <x:c r="H8" s="1648">
        <x:v>232042.03000000003</x:v>
      </x:c>
      <x:c r="I8" s="1648"/>
      <x:c r="J8" s="1648">
        <x:v>488355.07</x:v>
      </x:c>
      <x:c r="K8" s="1648"/>
      <x:c r="L8" s="1648">
        <x:v>220120.23</x:v>
      </x:c>
      <x:c r="M8" s="1648"/>
      <x:c r="N8" s="977">
        <x:v>75958.119999999879</x:v>
      </x:c>
      <x:c r="O8" s="1651"/>
      <x:c r="P8" s="1447">
        <x:f t="shared" ref="P8:P26" si="0">SUM(B8:O8)</x:f>
        <x:v>1289701.4099999999</x:v>
      </x:c>
    </x:row>
    <x:row r="9" spans="1:30">
      <x:c r="A9" s="1349" t="s">
        <x:v>1768</x:v>
      </x:c>
      <x:c r="B9" s="1648">
        <x:v>909135.10999999987</x:v>
      </x:c>
      <x:c r="C9" s="1648"/>
      <x:c r="D9" s="1648">
        <x:v>759079.54999999993</x:v>
      </x:c>
      <x:c r="E9" s="1648"/>
      <x:c r="F9" s="1648">
        <x:v>1513764.8900000001</x:v>
      </x:c>
      <x:c r="G9" s="1648"/>
      <x:c r="H9" s="1648">
        <x:v>2424414.59</x:v>
      </x:c>
      <x:c r="I9" s="1648"/>
      <x:c r="J9" s="1648">
        <x:v>5791740.5199999996</x:v>
      </x:c>
      <x:c r="K9" s="1648"/>
      <x:c r="L9" s="1648">
        <x:v>2386913.7999999998</x:v>
      </x:c>
      <x:c r="M9" s="1648"/>
      <x:c r="N9" s="1648">
        <x:v>884827.31999999844</x:v>
      </x:c>
      <x:c r="O9" s="1651"/>
      <x:c r="P9" s="1495">
        <x:f t="shared" si="0"/>
        <x:v>14669875.779999999</x:v>
      </x:c>
    </x:row>
    <x:row r="10" spans="1:30">
      <x:c r="A10" s="1349" t="s">
        <x:v>1769</x:v>
      </x:c>
      <x:c r="B10" s="1648">
        <x:v>87579.07</x:v>
      </x:c>
      <x:c r="C10" s="1648"/>
      <x:c r="D10" s="1648">
        <x:v>73121.580000000016</x:v>
      </x:c>
      <x:c r="E10" s="1648"/>
      <x:c r="F10" s="1648">
        <x:v>145826.09</x:v>
      </x:c>
      <x:c r="G10" s="1648"/>
      <x:c r="H10" s="1648">
        <x:v>233543.96999999997</x:v>
      </x:c>
      <x:c r="I10" s="1648"/>
      <x:c r="J10" s="1648">
        <x:v>535761.03</x:v>
      </x:c>
      <x:c r="K10" s="1648"/>
      <x:c r="L10" s="1648">
        <x:v>229095.56000000003</x:v>
      </x:c>
      <x:c r="M10" s="1648"/>
      <x:c r="N10" s="1648">
        <x:v>105695.08000000007</x:v>
      </x:c>
      <x:c r="O10" s="1651"/>
      <x:c r="P10" s="1495">
        <x:f t="shared" si="0"/>
        <x:v>1410622.3800000001</x:v>
      </x:c>
    </x:row>
    <x:row r="11" spans="1:30">
      <x:c r="A11" s="1349" t="s">
        <x:v>1770</x:v>
      </x:c>
      <x:c r="B11" s="1648">
        <x:v>512177.51</x:v>
      </x:c>
      <x:c r="C11" s="1648"/>
      <x:c r="D11" s="1648">
        <x:v>426081.02999999991</x:v>
      </x:c>
      <x:c r="E11" s="1648"/>
      <x:c r="F11" s="1648">
        <x:v>956830.46</x:v>
      </x:c>
      <x:c r="G11" s="1648"/>
      <x:c r="H11" s="1648">
        <x:v>1610968.98</x:v>
      </x:c>
      <x:c r="I11" s="1648"/>
      <x:c r="J11" s="1648">
        <x:v>3437883.4899999998</x:v>
      </x:c>
      <x:c r="K11" s="1648"/>
      <x:c r="L11" s="1648">
        <x:v>1593360.1800000002</x:v>
      </x:c>
      <x:c r="M11" s="1648"/>
      <x:c r="N11" s="1648">
        <x:v>549472.71000000089</x:v>
      </x:c>
      <x:c r="O11" s="1651"/>
      <x:c r="P11" s="1495">
        <x:f t="shared" si="0"/>
        <x:v>9086774.3600000013</x:v>
      </x:c>
    </x:row>
    <x:row r="12" spans="1:30">
      <x:c r="A12" s="1349" t="s">
        <x:v>1771</x:v>
      </x:c>
      <x:c r="B12" s="1648">
        <x:v>779327.02</x:v>
      </x:c>
      <x:c r="C12" s="1648"/>
      <x:c r="D12" s="1648">
        <x:v>651697.47</x:v>
      </x:c>
      <x:c r="E12" s="1648"/>
      <x:c r="F12" s="1648">
        <x:v>1297146.46</x:v>
      </x:c>
      <x:c r="G12" s="1648"/>
      <x:c r="H12" s="1648">
        <x:v>2489809.42</x:v>
      </x:c>
      <x:c r="I12" s="1648"/>
      <x:c r="J12" s="1648">
        <x:v>4582375.55</x:v>
      </x:c>
      <x:c r="K12" s="1648"/>
      <x:c r="L12" s="1648">
        <x:v>1980022.32</x:v>
      </x:c>
      <x:c r="M12" s="1648"/>
      <x:c r="N12" s="1648">
        <x:v>734855.65999999829</x:v>
      </x:c>
      <x:c r="O12" s="1651"/>
      <x:c r="P12" s="1495">
        <x:f t="shared" si="0"/>
        <x:v>12515233.899999999</x:v>
      </x:c>
    </x:row>
    <x:row r="13" spans="1:30">
      <x:c r="A13" s="1349" t="s">
        <x:v>1772</x:v>
      </x:c>
      <x:c r="B13" s="1648">
        <x:v>1010257.43</x:v>
      </x:c>
      <x:c r="C13" s="1648"/>
      <x:c r="D13" s="1648">
        <x:v>791575.28</x:v>
      </x:c>
      <x:c r="E13" s="1648"/>
      <x:c r="F13" s="1648">
        <x:v>1132419.8900000001</x:v>
      </x:c>
      <x:c r="G13" s="1648"/>
      <x:c r="H13" s="1648">
        <x:v>2609320.39</x:v>
      </x:c>
      <x:c r="I13" s="1648"/>
      <x:c r="J13" s="1648">
        <x:v>5055725.410000002</x:v>
      </x:c>
      <x:c r="K13" s="1648"/>
      <x:c r="L13" s="1648">
        <x:v>2161866.9699999997</x:v>
      </x:c>
      <x:c r="M13" s="1648"/>
      <x:c r="N13" s="1648">
        <x:v>356959.59999999963</x:v>
      </x:c>
      <x:c r="O13" s="1651"/>
      <x:c r="P13" s="1495">
        <x:f t="shared" si="0"/>
        <x:v>13118124.970000001</x:v>
      </x:c>
    </x:row>
    <x:row r="14" spans="1:30">
      <x:c r="A14" s="1349" t="s">
        <x:v>1773</x:v>
      </x:c>
      <x:c r="B14" s="1648">
        <x:v>4682047.8899999997</x:v>
      </x:c>
      <x:c r="C14" s="1648"/>
      <x:c r="D14" s="1648">
        <x:v>3903890.14</x:v>
      </x:c>
      <x:c r="E14" s="1648"/>
      <x:c r="F14" s="1648">
        <x:v>7812381.2799999993</x:v>
      </x:c>
      <x:c r="G14" s="1648"/>
      <x:c r="H14" s="1648">
        <x:v>12477061.440000001</x:v>
      </x:c>
      <x:c r="I14" s="1648"/>
      <x:c r="J14" s="1648">
        <x:v>28662804.850000005</x:v>
      </x:c>
      <x:c r="K14" s="1648"/>
      <x:c r="L14" s="1648">
        <x:v>12275509.25</x:v>
      </x:c>
      <x:c r="M14" s="1648"/>
      <x:c r="N14" s="1648">
        <x:v>4712633.0199999958</x:v>
      </x:c>
      <x:c r="O14" s="1651"/>
      <x:c r="P14" s="1495">
        <x:f t="shared" si="0"/>
        <x:v>74526327.870000005</x:v>
      </x:c>
    </x:row>
    <x:row r="15" spans="1:30">
      <x:c r="A15" s="1349" t="s">
        <x:v>1774</x:v>
      </x:c>
      <x:c r="B15" s="1648">
        <x:v>9976571.5500000007</x:v>
      </x:c>
      <x:c r="C15" s="1648"/>
      <x:c r="D15" s="1648">
        <x:v>5896750.4400000013</x:v>
      </x:c>
      <x:c r="E15" s="1648"/>
      <x:c r="F15" s="1648">
        <x:v>12481285.1</x:v>
      </x:c>
      <x:c r="G15" s="1648"/>
      <x:c r="H15" s="1648">
        <x:v>19112720.530000001</x:v>
      </x:c>
      <x:c r="I15" s="1648"/>
      <x:c r="J15" s="1648">
        <x:v>26812545.380000003</x:v>
      </x:c>
      <x:c r="K15" s="1648"/>
      <x:c r="L15" s="1648">
        <x:v>21641502.670000002</x:v>
      </x:c>
      <x:c r="M15" s="1648"/>
      <x:c r="N15" s="1648">
        <x:v>1046558.5099999905</x:v>
      </x:c>
      <x:c r="O15" s="1651"/>
      <x:c r="P15" s="1495">
        <x:f t="shared" si="0"/>
        <x:v>96967934.179999992</x:v>
      </x:c>
    </x:row>
    <x:row r="16" spans="1:30">
      <x:c r="A16" s="1349" t="s">
        <x:v>1775</x:v>
      </x:c>
      <x:c r="B16" s="1648">
        <x:v>0</x:v>
      </x:c>
      <x:c r="C16" s="1648"/>
      <x:c r="D16" s="1648">
        <x:v>0</x:v>
      </x:c>
      <x:c r="E16" s="1648"/>
      <x:c r="F16" s="1648">
        <x:v>0</x:v>
      </x:c>
      <x:c r="G16" s="1648"/>
      <x:c r="H16" s="1648">
        <x:v>0</x:v>
      </x:c>
      <x:c r="I16" s="1648"/>
      <x:c r="J16" s="1648">
        <x:v>0</x:v>
      </x:c>
      <x:c r="K16" s="1648"/>
      <x:c r="L16" s="1648">
        <x:v>0</x:v>
      </x:c>
      <x:c r="M16" s="1648"/>
      <x:c r="N16" s="1648">
        <x:v>5667.4199999999992</x:v>
      </x:c>
      <x:c r="O16" s="1651"/>
      <x:c r="P16" s="1495">
        <x:f t="shared" si="0"/>
        <x:v>5667.4199999999992</x:v>
      </x:c>
    </x:row>
    <x:row r="17" spans="1:16">
      <x:c r="A17" s="1349" t="s">
        <x:v>1776</x:v>
      </x:c>
      <x:c r="B17" s="1648">
        <x:v>8973288.7800000012</x:v>
      </x:c>
      <x:c r="C17" s="1648"/>
      <x:c r="D17" s="1648">
        <x:v>7663367.4900000002</x:v>
      </x:c>
      <x:c r="E17" s="1648"/>
      <x:c r="F17" s="1648">
        <x:v>15302234.289999999</x:v>
      </x:c>
      <x:c r="G17" s="1648"/>
      <x:c r="H17" s="1648">
        <x:v>23575376.649999999</x:v>
      </x:c>
      <x:c r="I17" s="1648"/>
      <x:c r="J17" s="1648">
        <x:v>44138133.240000002</x:v>
      </x:c>
      <x:c r="K17" s="1648"/>
      <x:c r="L17" s="1648">
        <x:v>20572782.98</x:v>
      </x:c>
      <x:c r="M17" s="1648"/>
      <x:c r="N17" s="1648">
        <x:v>10612851.549999982</x:v>
      </x:c>
      <x:c r="O17" s="1651"/>
      <x:c r="P17" s="1495">
        <x:f t="shared" si="0"/>
        <x:v>130838034.97999999</x:v>
      </x:c>
    </x:row>
    <x:row r="18" spans="1:16">
      <x:c r="A18" s="1349" t="s">
        <x:v>1777</x:v>
      </x:c>
      <x:c r="B18" s="1648">
        <x:v>276811.14999999991</x:v>
      </x:c>
      <x:c r="C18" s="1648"/>
      <x:c r="D18" s="1648">
        <x:v>234166.23999999993</x:v>
      </x:c>
      <x:c r="E18" s="1648"/>
      <x:c r="F18" s="1648">
        <x:v>461219.08000000007</x:v>
      </x:c>
      <x:c r="G18" s="1648"/>
      <x:c r="H18" s="1648">
        <x:v>756277.01000000024</x:v>
      </x:c>
      <x:c r="I18" s="1648"/>
      <x:c r="J18" s="1648">
        <x:v>1669706.53</x:v>
      </x:c>
      <x:c r="K18" s="1648"/>
      <x:c r="L18" s="1648">
        <x:v>735734.79999999993</x:v>
      </x:c>
      <x:c r="M18" s="1648"/>
      <x:c r="N18" s="1648">
        <x:v>524503.33000000054</x:v>
      </x:c>
      <x:c r="O18" s="1651"/>
      <x:c r="P18" s="1495">
        <x:f t="shared" si="0"/>
        <x:v>4658418.1400000006</x:v>
      </x:c>
    </x:row>
    <x:row r="19" spans="1:16">
      <x:c r="A19" s="1349" t="s">
        <x:v>1778</x:v>
      </x:c>
      <x:c r="B19" s="1648">
        <x:v>1648716.05</x:v>
      </x:c>
      <x:c r="C19" s="1648"/>
      <x:c r="D19" s="1648">
        <x:v>1376513.96</x:v>
      </x:c>
      <x:c r="E19" s="1648"/>
      <x:c r="F19" s="1648">
        <x:v>2560983.8899999997</x:v>
      </x:c>
      <x:c r="G19" s="1648"/>
      <x:c r="H19" s="1648">
        <x:v>4352514.1800000006</x:v>
      </x:c>
      <x:c r="I19" s="1648"/>
      <x:c r="J19" s="1648">
        <x:v>15308881.199999999</x:v>
      </x:c>
      <x:c r="K19" s="1648"/>
      <x:c r="L19" s="1648">
        <x:v>4340371.620000001</x:v>
      </x:c>
      <x:c r="M19" s="1648"/>
      <x:c r="N19" s="1648">
        <x:v>1690101.8599999957</x:v>
      </x:c>
      <x:c r="O19" s="1651"/>
      <x:c r="P19" s="1495">
        <x:f t="shared" si="0"/>
        <x:v>31278082.759999998</x:v>
      </x:c>
    </x:row>
    <x:row r="20" spans="1:16">
      <x:c r="A20" s="1349" t="s">
        <x:v>1779</x:v>
      </x:c>
      <x:c r="B20" s="1648">
        <x:v>3100026.4699999997</x:v>
      </x:c>
      <x:c r="C20" s="1648"/>
      <x:c r="D20" s="1648">
        <x:v>2113404.21</x:v>
      </x:c>
      <x:c r="E20" s="1648"/>
      <x:c r="F20" s="1648">
        <x:v>4617752.62</x:v>
      </x:c>
      <x:c r="G20" s="1648"/>
      <x:c r="H20" s="1648">
        <x:v>10763939.85</x:v>
      </x:c>
      <x:c r="I20" s="1648"/>
      <x:c r="J20" s="1648">
        <x:v>22094170.589999996</x:v>
      </x:c>
      <x:c r="K20" s="1648"/>
      <x:c r="L20" s="1648">
        <x:v>9958287.3899999987</x:v>
      </x:c>
      <x:c r="M20" s="1648"/>
      <x:c r="N20" s="1648">
        <x:v>4345307.0199999884</x:v>
      </x:c>
      <x:c r="O20" s="1651"/>
      <x:c r="P20" s="1495">
        <x:f t="shared" si="0"/>
        <x:v>56992888.149999984</x:v>
      </x:c>
    </x:row>
    <x:row r="21" spans="1:16">
      <x:c r="A21" s="1349" t="s">
        <x:v>1780</x:v>
      </x:c>
      <x:c r="B21" s="1648">
        <x:v>79300003.939999998</x:v>
      </x:c>
      <x:c r="C21" s="1648"/>
      <x:c r="D21" s="1648">
        <x:v>78505690.019999996</x:v>
      </x:c>
      <x:c r="E21" s="1648"/>
      <x:c r="F21" s="1648">
        <x:v>116637645.89</x:v>
      </x:c>
      <x:c r="G21" s="1648"/>
      <x:c r="H21" s="1648">
        <x:v>221031645.76999998</x:v>
      </x:c>
      <x:c r="I21" s="1648"/>
      <x:c r="J21" s="1648">
        <x:v>475871603.88999999</x:v>
      </x:c>
      <x:c r="K21" s="1648"/>
      <x:c r="L21" s="1648">
        <x:v>245005407.26000002</x:v>
      </x:c>
      <x:c r="M21" s="1648"/>
      <x:c r="N21" s="1648">
        <x:v>17762692.829999924</x:v>
      </x:c>
      <x:c r="O21" s="1651"/>
      <x:c r="P21" s="1495">
        <x:f t="shared" si="0"/>
        <x:v>1234114689.5999999</x:v>
      </x:c>
    </x:row>
    <x:row r="22" spans="1:16">
      <x:c r="A22" s="1349" t="s">
        <x:v>1781</x:v>
      </x:c>
      <x:c r="B22" s="1648">
        <x:v>182031.80999999997</x:v>
      </x:c>
      <x:c r="C22" s="1648"/>
      <x:c r="D22" s="1648">
        <x:v>151806.54</x:v>
      </x:c>
      <x:c r="E22" s="1648"/>
      <x:c r="F22" s="1648">
        <x:v>303008.7</x:v>
      </x:c>
      <x:c r="G22" s="1648"/>
      <x:c r="H22" s="1648">
        <x:v>485194.82</x:v>
      </x:c>
      <x:c r="I22" s="1648"/>
      <x:c r="J22" s="1648">
        <x:v>1112911.98</x:v>
      </x:c>
      <x:c r="K22" s="1648"/>
      <x:c r="L22" s="1648">
        <x:v>475582.35</x:v>
      </x:c>
      <x:c r="M22" s="1648"/>
      <x:c r="N22" s="1648">
        <x:v>175768.97999999952</x:v>
      </x:c>
      <x:c r="O22" s="1651"/>
      <x:c r="P22" s="1495">
        <x:f t="shared" si="0"/>
        <x:v>2886305.1799999997</x:v>
      </x:c>
    </x:row>
    <x:row r="23" spans="1:16">
      <x:c r="A23" s="1349" t="s">
        <x:v>1782</x:v>
      </x:c>
      <x:c r="B23" s="1648">
        <x:v>1592962.48</x:v>
      </x:c>
      <x:c r="C23" s="1648"/>
      <x:c r="D23" s="1648">
        <x:v>1601925.91</x:v>
      </x:c>
      <x:c r="E23" s="1648"/>
      <x:c r="F23" s="1648">
        <x:v>2630863.5</x:v>
      </x:c>
      <x:c r="G23" s="1648"/>
      <x:c r="H23" s="1648">
        <x:v>3679610.4</x:v>
      </x:c>
      <x:c r="I23" s="1648"/>
      <x:c r="J23" s="1648">
        <x:v>7134641.96</x:v>
      </x:c>
      <x:c r="K23" s="1648"/>
      <x:c r="L23" s="1648">
        <x:v>3898642</x:v>
      </x:c>
      <x:c r="M23" s="1648"/>
      <x:c r="N23" s="1648">
        <x:v>797214.68999999762</x:v>
      </x:c>
      <x:c r="O23" s="1651"/>
      <x:c r="P23" s="1495">
        <x:f t="shared" si="0"/>
        <x:v>21335860.939999998</x:v>
      </x:c>
    </x:row>
    <x:row r="24" spans="1:16">
      <x:c r="A24" s="1349" t="s">
        <x:v>1865</x:v>
      </x:c>
      <x:c r="B24" s="1648">
        <x:v>631478.91999999993</x:v>
      </x:c>
      <x:c r="C24" s="1648"/>
      <x:c r="D24" s="1648">
        <x:v>590121.43999999994</x:v>
      </x:c>
      <x:c r="E24" s="1648"/>
      <x:c r="F24" s="1648">
        <x:v>428939.27999999997</x:v>
      </x:c>
      <x:c r="G24" s="1648"/>
      <x:c r="H24" s="1648">
        <x:v>994842.43</x:v>
      </x:c>
      <x:c r="I24" s="1648"/>
      <x:c r="J24" s="1648">
        <x:v>4309138.0299999993</x:v>
      </x:c>
      <x:c r="K24" s="1648"/>
      <x:c r="L24" s="1648">
        <x:v>1608636.42</x:v>
      </x:c>
      <x:c r="M24" s="1648"/>
      <x:c r="N24" s="1648">
        <x:v>66356.330000000075</x:v>
      </x:c>
      <x:c r="O24" s="1651"/>
      <x:c r="P24" s="1495">
        <x:f t="shared" si="0"/>
        <x:v>8629512.8499999996</x:v>
      </x:c>
    </x:row>
    <x:row r="25" spans="1:16">
      <x:c r="A25" s="1349" t="s">
        <x:v>1783</x:v>
      </x:c>
      <x:c r="B25" s="1648">
        <x:v>599611.6</x:v>
      </x:c>
      <x:c r="C25" s="1648"/>
      <x:c r="D25" s="1648">
        <x:v>501340.5199999999</x:v>
      </x:c>
      <x:c r="E25" s="1648"/>
      <x:c r="F25" s="1648">
        <x:v>998018.64999999991</x:v>
      </x:c>
      <x:c r="G25" s="1648"/>
      <x:c r="H25" s="1648">
        <x:v>1697041.1999999997</x:v>
      </x:c>
      <x:c r="I25" s="1648"/>
      <x:c r="J25" s="1648">
        <x:v>3665122.33</x:v>
      </x:c>
      <x:c r="K25" s="1648"/>
      <x:c r="L25" s="1648">
        <x:v>1707400.6400000001</x:v>
      </x:c>
      <x:c r="M25" s="1648"/>
      <x:c r="N25" s="1648">
        <x:v>976287.16000000015</x:v>
      </x:c>
      <x:c r="O25" s="1651"/>
      <x:c r="P25" s="1495">
        <x:f t="shared" si="0"/>
        <x:v>10144822.1</x:v>
      </x:c>
    </x:row>
    <x:row r="26" spans="1:16">
      <x:c r="A26" s="1349" t="s">
        <x:v>1784</x:v>
      </x:c>
      <x:c r="B26" s="977">
        <x:v>1527759.5</x:v>
      </x:c>
      <x:c r="C26" s="1648"/>
      <x:c r="D26" s="1648">
        <x:v>1511744.2100000002</x:v>
      </x:c>
      <x:c r="E26" s="1648"/>
      <x:c r="F26" s="1648">
        <x:v>3679880.5599999996</x:v>
      </x:c>
      <x:c r="G26" s="1648"/>
      <x:c r="H26" s="1648">
        <x:v>4176802.4700000007</x:v>
      </x:c>
      <x:c r="I26" s="1648"/>
      <x:c r="J26" s="1648">
        <x:v>10651778.810000002</x:v>
      </x:c>
      <x:c r="K26" s="1648"/>
      <x:c r="L26" s="1648">
        <x:v>5431712.29</x:v>
      </x:c>
      <x:c r="M26" s="1648"/>
      <x:c r="N26" s="977">
        <x:v>58818.329999998212</x:v>
      </x:c>
      <x:c r="O26" s="1651"/>
      <x:c r="P26" s="1447">
        <x:f t="shared" si="0"/>
        <x:v>27038496.170000002</x:v>
      </x:c>
    </x:row>
    <x:row r="27" spans="1:16" ht="14.25">
      <x:c r="A27" s="243"/>
      <x:c r="B27" s="1243"/>
      <x:c r="C27" s="1243"/>
      <x:c r="D27" s="1243"/>
      <x:c r="E27" s="1243"/>
      <x:c r="F27" s="1243"/>
      <x:c r="G27" s="1243"/>
      <x:c r="H27" s="1243"/>
      <x:c r="I27" s="1243"/>
      <x:c r="J27" s="1243"/>
      <x:c r="K27" s="1243"/>
      <x:c r="L27" s="1243"/>
      <x:c r="M27" s="1243"/>
      <x:c r="N27" s="1243"/>
      <x:c r="O27" s="1355"/>
      <x:c r="P27" s="1447"/>
    </x:row>
    <x:row r="28" spans="1:16" ht="15.75" thickBot="1">
      <x:c r="A28" s="694" t="s">
        <x:v>44</x:v>
      </x:c>
      <x:c r="B28" s="576">
        <x:f>SUM(B7:B27)</x:f>
        <x:v>115867850.83</x:v>
      </x:c>
      <x:c r="C28" s="576"/>
      <x:c r="D28" s="576">
        <x:f>SUM(D7:D27)</x:f>
        <x:v>106817453.75999999</x:v>
      </x:c>
      <x:c r="E28" s="576"/>
      <x:c r="F28" s="576">
        <x:f>SUM(F7:F27)</x:f>
        <x:v>173090184.31</x:v>
      </x:c>
      <x:c r="G28" s="576"/>
      <x:c r="H28" s="576">
        <x:f>SUM(H7:H27)</x:f>
        <x:v>312703126.12999994</x:v>
      </x:c>
      <x:c r="I28" s="576"/>
      <x:c r="J28" s="576">
        <x:f>SUM(J7:J27)</x:f>
        <x:v>661323279.86000013</x:v>
      </x:c>
      <x:c r="K28" s="576"/>
      <x:c r="L28" s="576">
        <x:f>SUM(L7:L27)</x:f>
        <x:v>336222948.73000008</x:v>
      </x:c>
      <x:c r="M28" s="576"/>
      <x:c r="N28" s="576">
        <x:f>SUM(N7:N27)</x:f>
        <x:v>45482529.519999862</x:v>
      </x:c>
      <x:c r="O28" s="576"/>
      <x:c r="P28" s="576">
        <x:f>SUM(P7:P27)</x:f>
        <x:v>1751507373.1399999</x:v>
      </x:c>
    </x:row>
    <x:row r="29" spans="1:16" ht="13.5" thickTop="1">
      <x:c r="B29" s="211"/>
      <x:c r="C29" s="211"/>
      <x:c r="D29" s="211"/>
      <x:c r="E29" s="211"/>
      <x:c r="F29" s="211"/>
      <x:c r="G29" s="211"/>
      <x:c r="H29" s="212"/>
      <x:c r="I29" s="212"/>
      <x:c r="J29" s="211"/>
    </x:row>
    <x:row r="30" spans="1:16">
      <x:c r="B30" s="211"/>
      <x:c r="C30" s="211"/>
      <x:c r="D30" s="211"/>
      <x:c r="E30" s="211"/>
      <x:c r="F30" s="211"/>
      <x:c r="G30" s="211"/>
      <x:c r="H30" s="212"/>
      <x:c r="I30" s="212"/>
      <x:c r="J30" s="211"/>
    </x:row>
    <x:row r="31" spans="1:16">
      <x:c r="B31" s="211"/>
      <x:c r="C31" s="211"/>
      <x:c r="D31" s="211"/>
      <x:c r="E31" s="211"/>
      <x:c r="F31" s="211"/>
      <x:c r="G31" s="211"/>
      <x:c r="H31" s="212"/>
      <x:c r="I31" s="212"/>
      <x:c r="J31" s="211"/>
    </x:row>
    <x:row r="32" spans="1:16">
      <x:c r="B32" s="211"/>
      <x:c r="C32" s="211"/>
      <x:c r="D32" s="211"/>
      <x:c r="E32" s="211"/>
      <x:c r="F32" s="211"/>
      <x:c r="G32" s="211"/>
      <x:c r="H32" s="212"/>
      <x:c r="I32" s="212"/>
      <x:c r="J32" s="211"/>
    </x:row>
    <x:row r="33" spans="2:10">
      <x:c r="B33" s="211"/>
      <x:c r="C33" s="211"/>
      <x:c r="D33" s="211"/>
      <x:c r="E33" s="211"/>
      <x:c r="F33" s="211"/>
      <x:c r="G33" s="211"/>
      <x:c r="H33" s="212"/>
      <x:c r="I33" s="212"/>
      <x:c r="J33" s="211"/>
    </x:row>
    <x:row r="34" spans="2:10">
      <x:c r="B34" s="211"/>
      <x:c r="C34" s="211"/>
      <x:c r="D34" s="211"/>
      <x:c r="E34" s="211"/>
      <x:c r="F34" s="211"/>
      <x:c r="G34" s="211"/>
      <x:c r="H34" s="212"/>
      <x:c r="I34" s="212"/>
      <x:c r="J34" s="211"/>
    </x:row>
    <x:row r="35" spans="2:10">
      <x:c r="B35" s="211"/>
      <x:c r="C35" s="211"/>
      <x:c r="D35" s="211"/>
      <x:c r="E35" s="211"/>
      <x:c r="F35" s="211"/>
      <x:c r="G35" s="211"/>
      <x:c r="H35" s="212"/>
      <x:c r="I35" s="212"/>
      <x:c r="J35" s="211"/>
    </x:row>
    <x:row r="36" spans="2:10">
      <x:c r="B36" s="211"/>
      <x:c r="C36" s="211"/>
      <x:c r="D36" s="211"/>
      <x:c r="E36" s="211"/>
      <x:c r="F36" s="211"/>
      <x:c r="G36" s="211"/>
      <x:c r="H36" s="212"/>
      <x:c r="I36" s="212"/>
      <x:c r="J36" s="211"/>
    </x:row>
    <x:row r="37" spans="2:10">
      <x:c r="B37" s="211"/>
      <x:c r="C37" s="211"/>
      <x:c r="D37" s="211"/>
      <x:c r="E37" s="211"/>
      <x:c r="F37" s="211"/>
      <x:c r="G37" s="211"/>
      <x:c r="H37" s="212"/>
      <x:c r="I37" s="212"/>
      <x:c r="J37" s="211"/>
    </x:row>
    <x:row r="38" spans="2:10">
      <x:c r="B38" s="211"/>
      <x:c r="C38" s="211"/>
      <x:c r="D38" s="211"/>
      <x:c r="E38" s="211"/>
      <x:c r="F38" s="211"/>
      <x:c r="G38" s="211"/>
      <x:c r="H38" s="212"/>
      <x:c r="I38" s="212"/>
      <x:c r="J38" s="211"/>
    </x:row>
    <x:row r="39" spans="2:10">
      <x:c r="B39" s="211"/>
      <x:c r="C39" s="211"/>
      <x:c r="D39" s="211"/>
      <x:c r="E39" s="211"/>
      <x:c r="F39" s="211"/>
      <x:c r="G39" s="211"/>
      <x:c r="H39" s="212"/>
      <x:c r="I39" s="212"/>
      <x:c r="J39" s="211"/>
    </x:row>
    <x:row r="40" spans="2:10">
      <x:c r="B40" s="211"/>
      <x:c r="C40" s="211"/>
      <x:c r="D40" s="211"/>
      <x:c r="E40" s="211"/>
      <x:c r="F40" s="211"/>
      <x:c r="G40" s="211"/>
      <x:c r="H40" s="212"/>
      <x:c r="I40" s="212"/>
      <x:c r="J40" s="211"/>
    </x:row>
    <x:row r="41" spans="2:10">
      <x:c r="B41" s="211"/>
      <x:c r="C41" s="211"/>
      <x:c r="D41" s="211"/>
      <x:c r="E41" s="211"/>
      <x:c r="F41" s="211"/>
      <x:c r="G41" s="211"/>
      <x:c r="H41" s="212"/>
      <x:c r="I41" s="212"/>
      <x:c r="J41" s="211"/>
    </x:row>
    <x:row r="42" spans="2:10">
      <x:c r="B42" s="211"/>
      <x:c r="C42" s="211"/>
      <x:c r="D42" s="211"/>
      <x:c r="E42" s="211"/>
      <x:c r="F42" s="211"/>
      <x:c r="G42" s="211"/>
      <x:c r="H42" s="212"/>
      <x:c r="I42" s="212"/>
      <x:c r="J42" s="211"/>
    </x:row>
    <x:row r="43" spans="2:10">
      <x:c r="B43" s="211"/>
      <x:c r="C43" s="211"/>
      <x:c r="D43" s="211"/>
      <x:c r="E43" s="211"/>
      <x:c r="F43" s="211"/>
      <x:c r="G43" s="211"/>
      <x:c r="H43" s="212"/>
      <x:c r="I43" s="212"/>
      <x:c r="J43" s="211"/>
    </x:row>
    <x:row r="44" spans="2:10">
      <x:c r="B44" s="211"/>
      <x:c r="C44" s="211"/>
      <x:c r="D44" s="211"/>
      <x:c r="E44" s="211"/>
      <x:c r="F44" s="211"/>
      <x:c r="G44" s="211"/>
      <x:c r="H44" s="212"/>
      <x:c r="I44" s="212"/>
      <x:c r="J44" s="211"/>
    </x:row>
    <x:row r="45" spans="2:10">
      <x:c r="B45" s="211"/>
      <x:c r="C45" s="211"/>
      <x:c r="D45" s="211"/>
      <x:c r="E45" s="211"/>
      <x:c r="F45" s="211"/>
      <x:c r="G45" s="211"/>
      <x:c r="H45" s="212"/>
      <x:c r="I45" s="212"/>
      <x:c r="J45" s="211"/>
    </x:row>
    <x:row r="46" spans="2:10">
      <x:c r="B46" s="211"/>
      <x:c r="C46" s="211"/>
      <x:c r="D46" s="211"/>
      <x:c r="E46" s="211"/>
      <x:c r="F46" s="211"/>
      <x:c r="G46" s="211"/>
      <x:c r="H46" s="212"/>
      <x:c r="I46" s="212"/>
      <x:c r="J46" s="211"/>
    </x:row>
    <x:row r="47" spans="2:10">
      <x:c r="B47" s="211"/>
      <x:c r="C47" s="211"/>
      <x:c r="D47" s="211"/>
      <x:c r="E47" s="211"/>
      <x:c r="F47" s="211"/>
      <x:c r="G47" s="211"/>
      <x:c r="H47" s="212"/>
      <x:c r="I47" s="212"/>
      <x:c r="J47" s="211"/>
    </x:row>
    <x:row r="48" spans="2:10">
      <x:c r="B48" s="211"/>
      <x:c r="C48" s="211"/>
      <x:c r="D48" s="211"/>
      <x:c r="E48" s="211"/>
      <x:c r="F48" s="211"/>
      <x:c r="G48" s="211"/>
      <x:c r="H48" s="212"/>
      <x:c r="I48" s="212"/>
      <x:c r="J48" s="211"/>
    </x:row>
    <x:row r="49" spans="2:10">
      <x:c r="B49" s="211"/>
      <x:c r="C49" s="211"/>
      <x:c r="D49" s="211"/>
      <x:c r="E49" s="211"/>
      <x:c r="F49" s="211"/>
      <x:c r="G49" s="211"/>
      <x:c r="H49" s="212"/>
      <x:c r="I49" s="212"/>
      <x:c r="J49" s="211"/>
    </x:row>
    <x:row r="50" spans="2:10">
      <x:c r="B50" s="211"/>
      <x:c r="C50" s="211"/>
      <x:c r="D50" s="211"/>
      <x:c r="E50" s="211"/>
      <x:c r="F50" s="211"/>
      <x:c r="G50" s="211"/>
      <x:c r="H50" s="212"/>
      <x:c r="I50" s="212"/>
      <x:c r="J50" s="211"/>
    </x:row>
    <x:row r="51" spans="2:10">
      <x:c r="B51" s="211"/>
      <x:c r="C51" s="211"/>
      <x:c r="D51" s="211"/>
      <x:c r="E51" s="211"/>
      <x:c r="F51" s="211"/>
      <x:c r="G51" s="211"/>
      <x:c r="H51" s="212"/>
      <x:c r="I51" s="212"/>
      <x:c r="J51" s="211"/>
    </x:row>
    <x:row r="52" spans="2:10">
      <x:c r="B52" s="211"/>
      <x:c r="C52" s="211"/>
      <x:c r="D52" s="211"/>
      <x:c r="E52" s="211"/>
      <x:c r="F52" s="211"/>
      <x:c r="G52" s="211"/>
      <x:c r="H52" s="212"/>
      <x:c r="I52" s="212"/>
      <x:c r="J52" s="211"/>
    </x:row>
    <x:row r="53" spans="2:10">
      <x:c r="B53" s="211"/>
      <x:c r="C53" s="211"/>
      <x:c r="D53" s="211"/>
      <x:c r="E53" s="211"/>
      <x:c r="F53" s="211"/>
      <x:c r="G53" s="211"/>
      <x:c r="H53" s="212"/>
      <x:c r="I53" s="212"/>
      <x:c r="J53" s="211"/>
    </x:row>
    <x:row r="54" spans="2:10">
      <x:c r="B54" s="211"/>
      <x:c r="C54" s="211"/>
      <x:c r="D54" s="211"/>
      <x:c r="E54" s="211"/>
      <x:c r="F54" s="211"/>
      <x:c r="G54" s="211"/>
      <x:c r="H54" s="212"/>
      <x:c r="I54" s="212"/>
      <x:c r="J54" s="211"/>
    </x:row>
    <x:row r="55" spans="2:10">
      <x:c r="B55" s="211"/>
      <x:c r="C55" s="211"/>
      <x:c r="D55" s="211"/>
      <x:c r="E55" s="211"/>
      <x:c r="F55" s="211"/>
      <x:c r="G55" s="211"/>
      <x:c r="H55" s="212"/>
      <x:c r="I55" s="212"/>
      <x:c r="J55" s="211"/>
    </x:row>
    <x:row r="56" spans="2:10">
      <x:c r="B56" s="211"/>
      <x:c r="C56" s="211"/>
      <x:c r="D56" s="211"/>
      <x:c r="E56" s="211"/>
      <x:c r="F56" s="211"/>
      <x:c r="G56" s="211"/>
      <x:c r="H56" s="212"/>
      <x:c r="I56" s="212"/>
      <x:c r="J56" s="211"/>
    </x:row>
    <x:row r="57" spans="2:10">
      <x:c r="B57" s="211"/>
      <x:c r="C57" s="211"/>
      <x:c r="D57" s="211"/>
      <x:c r="E57" s="211"/>
      <x:c r="F57" s="211"/>
      <x:c r="G57" s="211"/>
      <x:c r="H57" s="212"/>
      <x:c r="I57" s="212"/>
      <x:c r="J57" s="211"/>
    </x:row>
    <x:row r="58" spans="2:10">
      <x:c r="B58" s="211"/>
      <x:c r="C58" s="211"/>
      <x:c r="D58" s="211"/>
      <x:c r="E58" s="211"/>
      <x:c r="F58" s="211"/>
      <x:c r="G58" s="211"/>
      <x:c r="H58" s="212"/>
      <x:c r="I58" s="212"/>
      <x:c r="J58" s="211"/>
    </x:row>
    <x:row r="59" spans="2:10">
      <x:c r="B59" s="211"/>
      <x:c r="C59" s="211"/>
      <x:c r="D59" s="211"/>
      <x:c r="E59" s="211"/>
      <x:c r="F59" s="211"/>
      <x:c r="G59" s="211"/>
      <x:c r="H59" s="212"/>
      <x:c r="I59" s="212"/>
      <x:c r="J59" s="211"/>
    </x:row>
    <x:row r="60" spans="2:10">
      <x:c r="B60" s="211"/>
      <x:c r="C60" s="211"/>
      <x:c r="D60" s="211"/>
      <x:c r="E60" s="211"/>
      <x:c r="F60" s="211"/>
      <x:c r="G60" s="211"/>
      <x:c r="H60" s="212"/>
      <x:c r="I60" s="212"/>
      <x:c r="J60" s="211"/>
    </x:row>
    <x:row r="61" spans="2:10">
      <x:c r="B61" s="211"/>
      <x:c r="C61" s="211"/>
      <x:c r="D61" s="211"/>
      <x:c r="E61" s="211"/>
      <x:c r="F61" s="211"/>
      <x:c r="G61" s="211"/>
      <x:c r="H61" s="212"/>
      <x:c r="I61" s="212"/>
      <x:c r="J61" s="211"/>
    </x:row>
    <x:row r="62" spans="2:10">
      <x:c r="B62" s="211"/>
      <x:c r="C62" s="211"/>
      <x:c r="D62" s="211"/>
      <x:c r="E62" s="211"/>
      <x:c r="F62" s="211"/>
      <x:c r="G62" s="211"/>
      <x:c r="H62" s="212"/>
      <x:c r="I62" s="212"/>
      <x:c r="J62" s="211"/>
    </x:row>
    <x:row r="63" spans="2:10">
      <x:c r="B63" s="211"/>
      <x:c r="C63" s="211"/>
      <x:c r="D63" s="211"/>
      <x:c r="E63" s="211"/>
      <x:c r="F63" s="211"/>
      <x:c r="G63" s="211"/>
      <x:c r="H63" s="212"/>
      <x:c r="I63" s="212"/>
      <x:c r="J63" s="211"/>
    </x:row>
    <x:row r="64" spans="2:10">
      <x:c r="B64" s="211"/>
      <x:c r="C64" s="211"/>
      <x:c r="D64" s="211"/>
      <x:c r="E64" s="211"/>
      <x:c r="F64" s="211"/>
      <x:c r="G64" s="211"/>
      <x:c r="H64" s="212"/>
      <x:c r="I64" s="212"/>
      <x:c r="J64" s="211"/>
    </x:row>
    <x:row r="65" spans="2:10">
      <x:c r="B65" s="211"/>
      <x:c r="C65" s="211"/>
      <x:c r="D65" s="211"/>
      <x:c r="E65" s="211"/>
      <x:c r="F65" s="211"/>
      <x:c r="G65" s="211"/>
      <x:c r="H65" s="212"/>
      <x:c r="I65" s="212"/>
      <x:c r="J65" s="211"/>
    </x:row>
    <x:row r="66" spans="2:10">
      <x:c r="B66" s="211"/>
      <x:c r="C66" s="211"/>
      <x:c r="D66" s="211"/>
      <x:c r="E66" s="211"/>
      <x:c r="F66" s="211"/>
      <x:c r="G66" s="211"/>
      <x:c r="H66" s="212"/>
      <x:c r="I66" s="212"/>
      <x:c r="J66" s="211"/>
    </x:row>
    <x:row r="67" spans="2:10">
      <x:c r="B67" s="211"/>
      <x:c r="C67" s="211"/>
      <x:c r="D67" s="211"/>
      <x:c r="E67" s="211"/>
      <x:c r="F67" s="211"/>
      <x:c r="G67" s="211"/>
      <x:c r="H67" s="212"/>
      <x:c r="I67" s="212"/>
      <x:c r="J67" s="211"/>
    </x:row>
    <x:row r="68" spans="2:10">
      <x:c r="B68" s="211"/>
      <x:c r="C68" s="211"/>
      <x:c r="D68" s="211"/>
      <x:c r="E68" s="211"/>
      <x:c r="F68" s="211"/>
      <x:c r="G68" s="211"/>
      <x:c r="H68" s="212"/>
      <x:c r="I68" s="212"/>
      <x:c r="J68" s="211"/>
    </x:row>
    <x:row r="69" spans="2:10">
      <x:c r="B69" s="211"/>
      <x:c r="C69" s="211"/>
      <x:c r="D69" s="211"/>
      <x:c r="E69" s="211"/>
      <x:c r="F69" s="211"/>
      <x:c r="G69" s="211"/>
      <x:c r="H69" s="212"/>
      <x:c r="I69" s="212"/>
      <x:c r="J69" s="211"/>
    </x:row>
    <x:row r="70" spans="2:10">
      <x:c r="B70" s="211"/>
      <x:c r="C70" s="211"/>
      <x:c r="D70" s="211"/>
      <x:c r="E70" s="211"/>
      <x:c r="F70" s="211"/>
      <x:c r="G70" s="211"/>
      <x:c r="H70" s="212"/>
      <x:c r="I70" s="212"/>
      <x:c r="J70" s="211"/>
    </x:row>
    <x:row r="71" spans="2:10">
      <x:c r="B71" s="211"/>
      <x:c r="C71" s="211"/>
      <x:c r="D71" s="211"/>
      <x:c r="E71" s="211"/>
      <x:c r="F71" s="211"/>
      <x:c r="G71" s="211"/>
      <x:c r="H71" s="212"/>
      <x:c r="I71" s="212"/>
      <x:c r="J71" s="211"/>
    </x:row>
    <x:row r="72" spans="2:10">
      <x:c r="B72" s="211"/>
      <x:c r="C72" s="211"/>
      <x:c r="D72" s="211"/>
      <x:c r="E72" s="211"/>
      <x:c r="F72" s="211"/>
      <x:c r="G72" s="211"/>
      <x:c r="H72" s="212"/>
      <x:c r="I72" s="212"/>
      <x:c r="J72" s="211"/>
    </x:row>
    <x:row r="73" spans="2:10">
      <x:c r="B73" s="211"/>
      <x:c r="C73" s="211"/>
      <x:c r="D73" s="211"/>
      <x:c r="E73" s="211"/>
      <x:c r="F73" s="211"/>
      <x:c r="G73" s="211"/>
      <x:c r="H73" s="212"/>
      <x:c r="I73" s="212"/>
      <x:c r="J73" s="211"/>
    </x:row>
    <x:row r="74" spans="2:10">
      <x:c r="B74" s="211"/>
      <x:c r="C74" s="211"/>
      <x:c r="D74" s="211"/>
      <x:c r="E74" s="211"/>
      <x:c r="F74" s="211"/>
      <x:c r="G74" s="211"/>
      <x:c r="H74" s="212"/>
      <x:c r="I74" s="212"/>
      <x:c r="J74" s="211"/>
    </x:row>
    <x:row r="75" spans="2:10">
      <x:c r="B75" s="211"/>
      <x:c r="C75" s="211"/>
      <x:c r="D75" s="211"/>
      <x:c r="E75" s="211"/>
      <x:c r="F75" s="211"/>
      <x:c r="G75" s="211"/>
      <x:c r="H75" s="212"/>
      <x:c r="I75" s="212"/>
      <x:c r="J75" s="211"/>
    </x:row>
    <x:row r="76" spans="2:10">
      <x:c r="B76" s="211"/>
      <x:c r="C76" s="211"/>
      <x:c r="D76" s="211"/>
      <x:c r="E76" s="211"/>
      <x:c r="F76" s="211"/>
      <x:c r="G76" s="211"/>
      <x:c r="H76" s="212"/>
      <x:c r="I76" s="212"/>
      <x:c r="J76" s="211"/>
    </x:row>
    <x:row r="77" spans="2:10">
      <x:c r="B77" s="211"/>
      <x:c r="C77" s="211"/>
      <x:c r="D77" s="211"/>
      <x:c r="E77" s="211"/>
      <x:c r="F77" s="211"/>
      <x:c r="G77" s="211"/>
      <x:c r="H77" s="212"/>
      <x:c r="I77" s="212"/>
      <x:c r="J77" s="211"/>
    </x:row>
    <x:row r="78" spans="2:10">
      <x:c r="B78" s="211"/>
      <x:c r="C78" s="211"/>
      <x:c r="D78" s="211"/>
      <x:c r="E78" s="211"/>
      <x:c r="F78" s="211"/>
      <x:c r="G78" s="211"/>
      <x:c r="H78" s="212"/>
      <x:c r="I78" s="212"/>
      <x:c r="J78" s="211"/>
    </x:row>
    <x:row r="79" spans="2:10">
      <x:c r="B79" s="211"/>
      <x:c r="C79" s="211"/>
      <x:c r="D79" s="211"/>
      <x:c r="E79" s="211"/>
      <x:c r="F79" s="211"/>
      <x:c r="G79" s="211"/>
      <x:c r="H79" s="212"/>
      <x:c r="I79" s="212"/>
      <x:c r="J79" s="211"/>
    </x:row>
    <x:row r="80" spans="2:10">
      <x:c r="B80" s="211"/>
      <x:c r="C80" s="211"/>
      <x:c r="D80" s="211"/>
      <x:c r="E80" s="211"/>
      <x:c r="F80" s="211"/>
      <x:c r="G80" s="211"/>
      <x:c r="H80" s="212"/>
      <x:c r="I80" s="212"/>
      <x:c r="J80" s="211"/>
    </x:row>
    <x:row r="81" spans="2:10">
      <x:c r="B81" s="211"/>
      <x:c r="C81" s="211"/>
      <x:c r="D81" s="211"/>
      <x:c r="E81" s="211"/>
      <x:c r="F81" s="211"/>
      <x:c r="G81" s="211"/>
      <x:c r="H81" s="212"/>
      <x:c r="I81" s="212"/>
      <x:c r="J81" s="211"/>
    </x:row>
    <x:row r="82" spans="2:10">
      <x:c r="B82" s="211"/>
      <x:c r="C82" s="211"/>
      <x:c r="D82" s="211"/>
      <x:c r="E82" s="211"/>
      <x:c r="F82" s="211"/>
      <x:c r="G82" s="211"/>
      <x:c r="H82" s="212"/>
      <x:c r="I82" s="212"/>
      <x:c r="J82" s="211"/>
    </x:row>
    <x:row r="83" spans="2:10">
      <x:c r="B83" s="211"/>
      <x:c r="C83" s="211"/>
      <x:c r="D83" s="211"/>
      <x:c r="E83" s="211"/>
      <x:c r="F83" s="211"/>
      <x:c r="G83" s="211"/>
      <x:c r="H83" s="212"/>
      <x:c r="I83" s="212"/>
      <x:c r="J83" s="211"/>
    </x:row>
    <x:row r="84" spans="2:10">
      <x:c r="B84" s="211"/>
      <x:c r="C84" s="211"/>
      <x:c r="D84" s="211"/>
      <x:c r="E84" s="211"/>
      <x:c r="F84" s="211"/>
      <x:c r="G84" s="211"/>
      <x:c r="H84" s="212"/>
      <x:c r="I84" s="212"/>
      <x:c r="J84" s="211"/>
    </x:row>
    <x:row r="85" spans="2:10">
      <x:c r="B85" s="211"/>
      <x:c r="C85" s="211"/>
      <x:c r="D85" s="211"/>
      <x:c r="E85" s="211"/>
      <x:c r="F85" s="211"/>
      <x:c r="G85" s="211"/>
      <x:c r="H85" s="212"/>
      <x:c r="I85" s="212"/>
      <x:c r="J85" s="211"/>
    </x:row>
    <x:row r="86" spans="2:10">
      <x:c r="B86" s="211"/>
      <x:c r="C86" s="211"/>
      <x:c r="D86" s="211"/>
      <x:c r="E86" s="211"/>
      <x:c r="F86" s="211"/>
      <x:c r="G86" s="211"/>
      <x:c r="H86" s="212"/>
      <x:c r="I86" s="212"/>
      <x:c r="J86" s="211"/>
    </x:row>
    <x:row r="87" spans="2:10">
      <x:c r="B87" s="211"/>
      <x:c r="C87" s="211"/>
      <x:c r="D87" s="211"/>
      <x:c r="E87" s="211"/>
      <x:c r="F87" s="211"/>
      <x:c r="G87" s="211"/>
      <x:c r="H87" s="212"/>
      <x:c r="I87" s="212"/>
      <x:c r="J87" s="211"/>
    </x:row>
    <x:row r="88" spans="2:10">
      <x:c r="B88" s="211"/>
      <x:c r="C88" s="211"/>
      <x:c r="D88" s="211"/>
      <x:c r="E88" s="211"/>
      <x:c r="F88" s="211"/>
      <x:c r="G88" s="211"/>
      <x:c r="H88" s="212"/>
      <x:c r="I88" s="212"/>
      <x:c r="J88" s="211"/>
    </x:row>
    <x:row r="89" spans="2:10">
      <x:c r="B89" s="211"/>
      <x:c r="C89" s="211"/>
      <x:c r="D89" s="211"/>
      <x:c r="E89" s="211"/>
      <x:c r="F89" s="211"/>
      <x:c r="G89" s="211"/>
      <x:c r="H89" s="212"/>
      <x:c r="I89" s="212"/>
      <x:c r="J89" s="211"/>
    </x:row>
    <x:row r="90" spans="2:10">
      <x:c r="B90" s="211"/>
      <x:c r="C90" s="211"/>
      <x:c r="D90" s="211"/>
      <x:c r="E90" s="211"/>
      <x:c r="F90" s="211"/>
      <x:c r="G90" s="211"/>
      <x:c r="H90" s="212"/>
      <x:c r="I90" s="212"/>
      <x:c r="J90" s="211"/>
    </x:row>
    <x:row r="91" spans="2:10">
      <x:c r="B91" s="211"/>
      <x:c r="C91" s="211"/>
      <x:c r="D91" s="211"/>
      <x:c r="E91" s="211"/>
      <x:c r="F91" s="211"/>
      <x:c r="G91" s="211"/>
      <x:c r="H91" s="212"/>
      <x:c r="I91" s="212"/>
      <x:c r="J91" s="211"/>
    </x:row>
    <x:row r="92" spans="2:10">
      <x:c r="B92" s="211"/>
      <x:c r="C92" s="211"/>
      <x:c r="D92" s="211"/>
      <x:c r="E92" s="211"/>
      <x:c r="F92" s="211"/>
      <x:c r="G92" s="211"/>
      <x:c r="H92" s="212"/>
      <x:c r="I92" s="212"/>
      <x:c r="J92" s="211"/>
    </x:row>
    <x:row r="93" spans="2:10">
      <x:c r="B93" s="211"/>
      <x:c r="C93" s="211"/>
      <x:c r="D93" s="211"/>
      <x:c r="E93" s="211"/>
      <x:c r="F93" s="211"/>
      <x:c r="G93" s="211"/>
      <x:c r="H93" s="212"/>
      <x:c r="I93" s="212"/>
      <x:c r="J93" s="211"/>
    </x:row>
    <x:row r="94" spans="2:10">
      <x:c r="B94" s="211"/>
      <x:c r="C94" s="211"/>
      <x:c r="D94" s="211"/>
      <x:c r="E94" s="211"/>
      <x:c r="F94" s="211"/>
      <x:c r="G94" s="211"/>
      <x:c r="H94" s="212"/>
      <x:c r="I94" s="212"/>
      <x:c r="J94" s="211"/>
    </x:row>
    <x:row r="95" spans="2:10">
      <x:c r="B95" s="211"/>
      <x:c r="C95" s="211"/>
      <x:c r="D95" s="211"/>
      <x:c r="E95" s="211"/>
      <x:c r="F95" s="211"/>
      <x:c r="G95" s="211"/>
      <x:c r="H95" s="212"/>
      <x:c r="I95" s="212"/>
      <x:c r="J95" s="211"/>
    </x:row>
    <x:row r="96" spans="2:10">
      <x:c r="B96" s="211"/>
      <x:c r="C96" s="211"/>
      <x:c r="D96" s="211"/>
      <x:c r="E96" s="211"/>
      <x:c r="F96" s="211"/>
      <x:c r="G96" s="211"/>
      <x:c r="H96" s="212"/>
      <x:c r="I96" s="212"/>
      <x:c r="J96" s="211"/>
    </x:row>
    <x:row r="97" spans="2:10">
      <x:c r="B97" s="211"/>
      <x:c r="C97" s="211"/>
      <x:c r="D97" s="211"/>
      <x:c r="E97" s="211"/>
      <x:c r="F97" s="211"/>
      <x:c r="G97" s="211"/>
      <x:c r="H97" s="212"/>
      <x:c r="I97" s="212"/>
      <x:c r="J97" s="211"/>
    </x:row>
    <x:row r="98" spans="2:10">
      <x:c r="B98" s="211"/>
      <x:c r="C98" s="211"/>
      <x:c r="D98" s="211"/>
      <x:c r="E98" s="211"/>
      <x:c r="F98" s="211"/>
      <x:c r="G98" s="211"/>
      <x:c r="H98" s="212"/>
      <x:c r="I98" s="212"/>
      <x:c r="J98" s="211"/>
    </x:row>
    <x:row r="99" spans="2:10">
      <x:c r="B99" s="211"/>
      <x:c r="C99" s="211"/>
      <x:c r="D99" s="211"/>
      <x:c r="E99" s="211"/>
      <x:c r="F99" s="211"/>
      <x:c r="G99" s="211"/>
      <x:c r="H99" s="212"/>
      <x:c r="I99" s="212"/>
      <x:c r="J99" s="211"/>
    </x:row>
    <x:row r="100" spans="2:10">
      <x:c r="B100" s="211"/>
      <x:c r="C100" s="211"/>
      <x:c r="D100" s="211"/>
      <x:c r="E100" s="211"/>
      <x:c r="F100" s="211"/>
      <x:c r="G100" s="211"/>
      <x:c r="H100" s="212"/>
      <x:c r="I100" s="212"/>
      <x:c r="J100" s="211"/>
    </x:row>
    <x:row r="101" spans="2:10">
      <x:c r="B101" s="211"/>
      <x:c r="C101" s="211"/>
      <x:c r="D101" s="211"/>
      <x:c r="E101" s="211"/>
      <x:c r="F101" s="211"/>
      <x:c r="G101" s="211"/>
      <x:c r="H101" s="212"/>
      <x:c r="I101" s="212"/>
      <x:c r="J101" s="211"/>
    </x:row>
    <x:row r="102" spans="2:10">
      <x:c r="B102" s="211"/>
      <x:c r="C102" s="211"/>
      <x:c r="D102" s="211"/>
      <x:c r="E102" s="211"/>
      <x:c r="F102" s="211"/>
      <x:c r="G102" s="211"/>
      <x:c r="H102" s="212"/>
      <x:c r="I102" s="212"/>
      <x:c r="J102" s="211"/>
    </x:row>
    <x:row r="103" spans="2:10">
      <x:c r="B103" s="211"/>
      <x:c r="C103" s="211"/>
      <x:c r="D103" s="211"/>
      <x:c r="E103" s="211"/>
      <x:c r="F103" s="211"/>
      <x:c r="G103" s="211"/>
      <x:c r="H103" s="212"/>
      <x:c r="I103" s="212"/>
      <x:c r="J103" s="211"/>
    </x:row>
    <x:row r="104" spans="2:10">
      <x:c r="B104" s="211"/>
      <x:c r="C104" s="211"/>
      <x:c r="D104" s="211"/>
      <x:c r="E104" s="211"/>
      <x:c r="F104" s="211"/>
      <x:c r="G104" s="211"/>
      <x:c r="H104" s="212"/>
      <x:c r="I104" s="212"/>
      <x:c r="J104" s="211"/>
    </x:row>
    <x:row r="105" spans="2:10">
      <x:c r="B105" s="211"/>
      <x:c r="C105" s="211"/>
      <x:c r="D105" s="211"/>
      <x:c r="E105" s="211"/>
      <x:c r="F105" s="211"/>
      <x:c r="G105" s="211"/>
      <x:c r="H105" s="212"/>
      <x:c r="I105" s="212"/>
      <x:c r="J105" s="211"/>
    </x:row>
    <x:row r="106" spans="2:10">
      <x:c r="B106" s="211"/>
      <x:c r="C106" s="211"/>
      <x:c r="D106" s="211"/>
      <x:c r="E106" s="211"/>
      <x:c r="F106" s="211"/>
      <x:c r="G106" s="211"/>
      <x:c r="H106" s="212"/>
      <x:c r="I106" s="212"/>
      <x:c r="J106" s="211"/>
    </x:row>
    <x:row r="107" spans="2:10">
      <x:c r="B107" s="211"/>
      <x:c r="C107" s="211"/>
      <x:c r="D107" s="211"/>
      <x:c r="E107" s="211"/>
      <x:c r="F107" s="211"/>
      <x:c r="G107" s="211"/>
      <x:c r="H107" s="212"/>
      <x:c r="I107" s="212"/>
      <x:c r="J107" s="211"/>
    </x:row>
    <x:row r="108" spans="2:10">
      <x:c r="B108" s="211"/>
      <x:c r="C108" s="211"/>
      <x:c r="D108" s="211"/>
      <x:c r="E108" s="211"/>
      <x:c r="F108" s="211"/>
      <x:c r="G108" s="211"/>
      <x:c r="H108" s="212"/>
      <x:c r="I108" s="212"/>
      <x:c r="J108" s="211"/>
    </x:row>
    <x:row r="109" spans="2:10">
      <x:c r="B109" s="211"/>
      <x:c r="C109" s="211"/>
      <x:c r="D109" s="211"/>
      <x:c r="E109" s="211"/>
      <x:c r="F109" s="211"/>
      <x:c r="G109" s="211"/>
      <x:c r="H109" s="212"/>
      <x:c r="I109" s="212"/>
      <x:c r="J109" s="211"/>
    </x:row>
    <x:row r="110" spans="2:10">
      <x:c r="B110" s="211"/>
      <x:c r="C110" s="211"/>
      <x:c r="D110" s="211"/>
      <x:c r="E110" s="211"/>
      <x:c r="F110" s="211"/>
      <x:c r="G110" s="211"/>
      <x:c r="H110" s="212"/>
      <x:c r="I110" s="212"/>
      <x:c r="J110" s="211"/>
    </x:row>
    <x:row r="111" spans="2:10">
      <x:c r="B111" s="211"/>
      <x:c r="C111" s="211"/>
      <x:c r="D111" s="211"/>
      <x:c r="E111" s="211"/>
      <x:c r="F111" s="211"/>
      <x:c r="G111" s="211"/>
      <x:c r="H111" s="212"/>
      <x:c r="I111" s="212"/>
      <x:c r="J111" s="211"/>
    </x:row>
    <x:row r="112" spans="2:10">
      <x:c r="B112" s="211"/>
      <x:c r="C112" s="211"/>
      <x:c r="D112" s="211"/>
      <x:c r="E112" s="211"/>
      <x:c r="F112" s="211"/>
      <x:c r="G112" s="211"/>
      <x:c r="H112" s="212"/>
      <x:c r="I112" s="212"/>
      <x:c r="J112" s="211"/>
    </x:row>
    <x:row r="113" spans="2:10">
      <x:c r="B113" s="211"/>
      <x:c r="C113" s="211"/>
      <x:c r="D113" s="211"/>
      <x:c r="E113" s="211"/>
      <x:c r="F113" s="211"/>
      <x:c r="G113" s="211"/>
      <x:c r="H113" s="212"/>
      <x:c r="I113" s="212"/>
      <x:c r="J113" s="211"/>
    </x:row>
    <x:row r="114" spans="2:10">
      <x:c r="B114" s="211"/>
      <x:c r="C114" s="211"/>
      <x:c r="D114" s="211"/>
      <x:c r="E114" s="211"/>
      <x:c r="F114" s="211"/>
      <x:c r="G114" s="211"/>
      <x:c r="H114" s="212"/>
      <x:c r="I114" s="212"/>
      <x:c r="J114" s="211"/>
    </x:row>
    <x:row r="115" spans="2:10">
      <x:c r="B115" s="211"/>
      <x:c r="C115" s="211"/>
      <x:c r="D115" s="211"/>
      <x:c r="E115" s="211"/>
      <x:c r="F115" s="211"/>
      <x:c r="G115" s="211"/>
      <x:c r="H115" s="212"/>
      <x:c r="I115" s="212"/>
      <x:c r="J115" s="211"/>
    </x:row>
    <x:row r="116" spans="2:10">
      <x:c r="B116" s="211"/>
      <x:c r="C116" s="211"/>
      <x:c r="D116" s="211"/>
      <x:c r="E116" s="211"/>
      <x:c r="F116" s="211"/>
      <x:c r="G116" s="211"/>
      <x:c r="H116" s="212"/>
      <x:c r="I116" s="212"/>
      <x:c r="J116" s="211"/>
    </x:row>
    <x:row r="117" spans="2:10">
      <x:c r="B117" s="211"/>
      <x:c r="C117" s="211"/>
      <x:c r="D117" s="211"/>
      <x:c r="E117" s="211"/>
      <x:c r="F117" s="211"/>
      <x:c r="G117" s="211"/>
      <x:c r="H117" s="212"/>
      <x:c r="I117" s="212"/>
      <x:c r="J117" s="211"/>
    </x:row>
    <x:row r="118" spans="2:10">
      <x:c r="B118" s="211"/>
      <x:c r="C118" s="211"/>
      <x:c r="D118" s="211"/>
      <x:c r="E118" s="211"/>
      <x:c r="F118" s="211"/>
      <x:c r="G118" s="211"/>
      <x:c r="H118" s="212"/>
      <x:c r="I118" s="212"/>
      <x:c r="J118" s="211"/>
    </x:row>
    <x:row r="119" spans="2:10">
      <x:c r="B119" s="211"/>
      <x:c r="C119" s="211"/>
      <x:c r="D119" s="211"/>
      <x:c r="E119" s="211"/>
      <x:c r="F119" s="211"/>
      <x:c r="G119" s="211"/>
      <x:c r="H119" s="212"/>
      <x:c r="I119" s="212"/>
      <x:c r="J119" s="211"/>
    </x:row>
    <x:row r="120" spans="2:10">
      <x:c r="B120" s="211"/>
      <x:c r="C120" s="211"/>
      <x:c r="D120" s="211"/>
      <x:c r="E120" s="211"/>
      <x:c r="F120" s="211"/>
      <x:c r="G120" s="211"/>
      <x:c r="H120" s="212"/>
      <x:c r="I120" s="212"/>
      <x:c r="J120" s="211"/>
    </x:row>
    <x:row r="121" spans="2:10">
      <x:c r="B121" s="211"/>
      <x:c r="C121" s="211"/>
      <x:c r="D121" s="211"/>
      <x:c r="E121" s="211"/>
      <x:c r="F121" s="211"/>
      <x:c r="G121" s="211"/>
      <x:c r="H121" s="212"/>
      <x:c r="I121" s="212"/>
      <x:c r="J121" s="211"/>
    </x:row>
    <x:row r="122" spans="2:10">
      <x:c r="B122" s="211"/>
      <x:c r="C122" s="211"/>
      <x:c r="D122" s="211"/>
      <x:c r="E122" s="211"/>
      <x:c r="F122" s="211"/>
      <x:c r="G122" s="211"/>
      <x:c r="H122" s="212"/>
      <x:c r="I122" s="212"/>
      <x:c r="J122" s="211"/>
    </x:row>
    <x:row r="123" spans="2:10">
      <x:c r="B123" s="211"/>
      <x:c r="C123" s="211"/>
      <x:c r="D123" s="211"/>
      <x:c r="E123" s="211"/>
      <x:c r="F123" s="211"/>
      <x:c r="G123" s="211"/>
      <x:c r="H123" s="212"/>
      <x:c r="I123" s="212"/>
      <x:c r="J123" s="211"/>
    </x:row>
    <x:row r="124" spans="2:10">
      <x:c r="B124" s="211"/>
      <x:c r="C124" s="211"/>
      <x:c r="D124" s="211"/>
      <x:c r="E124" s="211"/>
      <x:c r="F124" s="211"/>
      <x:c r="G124" s="211"/>
      <x:c r="H124" s="212"/>
      <x:c r="I124" s="212"/>
      <x:c r="J124" s="211"/>
    </x:row>
    <x:row r="125" spans="2:10">
      <x:c r="B125" s="211"/>
      <x:c r="C125" s="211"/>
      <x:c r="D125" s="211"/>
      <x:c r="E125" s="211"/>
      <x:c r="F125" s="211"/>
      <x:c r="G125" s="211"/>
      <x:c r="H125" s="212"/>
      <x:c r="I125" s="212"/>
      <x:c r="J125" s="211"/>
    </x:row>
    <x:row r="126" spans="2:10">
      <x:c r="B126" s="211"/>
      <x:c r="C126" s="211"/>
      <x:c r="D126" s="211"/>
      <x:c r="E126" s="211"/>
      <x:c r="F126" s="211"/>
      <x:c r="G126" s="211"/>
      <x:c r="H126" s="212"/>
      <x:c r="I126" s="212"/>
      <x:c r="J126" s="211"/>
    </x:row>
    <x:row r="127" spans="2:10">
      <x:c r="B127" s="211"/>
      <x:c r="C127" s="211"/>
      <x:c r="D127" s="211"/>
      <x:c r="E127" s="211"/>
      <x:c r="F127" s="211"/>
      <x:c r="G127" s="211"/>
      <x:c r="H127" s="212"/>
      <x:c r="I127" s="212"/>
      <x:c r="J127" s="211"/>
    </x:row>
    <x:row r="128" spans="2:10">
      <x:c r="B128" s="211"/>
      <x:c r="C128" s="211"/>
      <x:c r="D128" s="211"/>
      <x:c r="E128" s="211"/>
      <x:c r="F128" s="211"/>
      <x:c r="G128" s="211"/>
      <x:c r="H128" s="212"/>
      <x:c r="I128" s="212"/>
      <x:c r="J128" s="211"/>
    </x:row>
    <x:row r="129" spans="2:10">
      <x:c r="B129" s="211"/>
      <x:c r="C129" s="211"/>
      <x:c r="D129" s="211"/>
      <x:c r="E129" s="211"/>
      <x:c r="F129" s="211"/>
      <x:c r="G129" s="211"/>
      <x:c r="H129" s="212"/>
      <x:c r="I129" s="212"/>
      <x:c r="J129" s="211"/>
    </x:row>
    <x:row r="130" spans="2:10">
      <x:c r="B130" s="211"/>
      <x:c r="C130" s="211"/>
      <x:c r="D130" s="211"/>
      <x:c r="E130" s="211"/>
      <x:c r="F130" s="211"/>
      <x:c r="G130" s="211"/>
      <x:c r="H130" s="212"/>
      <x:c r="I130" s="212"/>
      <x:c r="J130" s="211"/>
    </x:row>
    <x:row r="131" spans="2:10">
      <x:c r="B131" s="211"/>
      <x:c r="C131" s="211"/>
      <x:c r="D131" s="211"/>
      <x:c r="E131" s="211"/>
      <x:c r="F131" s="211"/>
      <x:c r="G131" s="211"/>
      <x:c r="H131" s="212"/>
      <x:c r="I131" s="212"/>
      <x:c r="J131" s="211"/>
    </x:row>
    <x:row r="132" spans="2:10">
      <x:c r="B132" s="211"/>
      <x:c r="C132" s="211"/>
      <x:c r="D132" s="211"/>
      <x:c r="E132" s="211"/>
      <x:c r="F132" s="211"/>
      <x:c r="G132" s="211"/>
      <x:c r="H132" s="212"/>
      <x:c r="I132" s="212"/>
      <x:c r="J132" s="211"/>
    </x:row>
    <x:row r="133" spans="2:10">
      <x:c r="B133" s="211"/>
      <x:c r="C133" s="211"/>
      <x:c r="D133" s="211"/>
      <x:c r="E133" s="211"/>
      <x:c r="F133" s="211"/>
      <x:c r="G133" s="211"/>
      <x:c r="H133" s="212"/>
      <x:c r="I133" s="212"/>
      <x:c r="J133" s="211"/>
    </x:row>
    <x:row r="134" spans="2:10">
      <x:c r="B134" s="211"/>
      <x:c r="C134" s="211"/>
      <x:c r="D134" s="211"/>
      <x:c r="E134" s="211"/>
      <x:c r="F134" s="211"/>
      <x:c r="G134" s="211"/>
      <x:c r="H134" s="212"/>
      <x:c r="I134" s="212"/>
      <x:c r="J134" s="211"/>
    </x:row>
    <x:row r="135" spans="2:10">
      <x:c r="B135" s="211"/>
      <x:c r="C135" s="211"/>
      <x:c r="D135" s="211"/>
      <x:c r="E135" s="211"/>
      <x:c r="F135" s="211"/>
      <x:c r="G135" s="211"/>
      <x:c r="H135" s="212"/>
      <x:c r="I135" s="212"/>
      <x:c r="J135" s="211"/>
    </x:row>
    <x:row r="136" spans="2:10">
      <x:c r="B136" s="211"/>
      <x:c r="C136" s="211"/>
      <x:c r="D136" s="211"/>
      <x:c r="E136" s="211"/>
      <x:c r="F136" s="211"/>
      <x:c r="G136" s="211"/>
      <x:c r="H136" s="212"/>
      <x:c r="I136" s="212"/>
      <x:c r="J136" s="211"/>
    </x:row>
    <x:row r="137" spans="2:10">
      <x:c r="B137" s="211"/>
      <x:c r="C137" s="211"/>
      <x:c r="D137" s="211"/>
      <x:c r="E137" s="211"/>
      <x:c r="F137" s="211"/>
      <x:c r="G137" s="211"/>
      <x:c r="H137" s="212"/>
      <x:c r="I137" s="212"/>
      <x:c r="J137" s="211"/>
    </x:row>
    <x:row r="138" spans="2:10">
      <x:c r="B138" s="211"/>
      <x:c r="C138" s="211"/>
      <x:c r="D138" s="211"/>
      <x:c r="E138" s="211"/>
      <x:c r="F138" s="211"/>
      <x:c r="G138" s="211"/>
      <x:c r="H138" s="212"/>
      <x:c r="I138" s="212"/>
      <x:c r="J138" s="211"/>
    </x:row>
    <x:row r="139" spans="2:10">
      <x:c r="B139" s="211"/>
      <x:c r="C139" s="211"/>
      <x:c r="D139" s="211"/>
      <x:c r="E139" s="211"/>
      <x:c r="F139" s="211"/>
      <x:c r="G139" s="211"/>
      <x:c r="H139" s="212"/>
      <x:c r="I139" s="212"/>
      <x:c r="J139" s="211"/>
    </x:row>
    <x:row r="140" spans="2:10">
      <x:c r="B140" s="211"/>
      <x:c r="C140" s="211"/>
      <x:c r="D140" s="211"/>
      <x:c r="E140" s="211"/>
      <x:c r="F140" s="211"/>
      <x:c r="G140" s="211"/>
      <x:c r="H140" s="212"/>
      <x:c r="I140" s="212"/>
      <x:c r="J140" s="211"/>
    </x:row>
    <x:row r="141" spans="2:10">
      <x:c r="B141" s="211"/>
      <x:c r="C141" s="211"/>
      <x:c r="D141" s="211"/>
      <x:c r="E141" s="211"/>
      <x:c r="F141" s="211"/>
      <x:c r="G141" s="211"/>
      <x:c r="H141" s="212"/>
      <x:c r="I141" s="212"/>
      <x:c r="J141" s="211"/>
    </x:row>
    <x:row r="142" spans="2:10">
      <x:c r="B142" s="211"/>
      <x:c r="C142" s="211"/>
      <x:c r="D142" s="211"/>
      <x:c r="E142" s="211"/>
      <x:c r="F142" s="211"/>
      <x:c r="G142" s="211"/>
      <x:c r="H142" s="212"/>
      <x:c r="I142" s="212"/>
      <x:c r="J142" s="211"/>
    </x:row>
    <x:row r="143" spans="2:10">
      <x:c r="B143" s="211"/>
      <x:c r="C143" s="211"/>
      <x:c r="D143" s="211"/>
      <x:c r="E143" s="211"/>
      <x:c r="F143" s="211"/>
      <x:c r="G143" s="211"/>
      <x:c r="H143" s="212"/>
      <x:c r="I143" s="212"/>
      <x:c r="J143" s="211"/>
    </x:row>
    <x:row r="144" spans="2:10">
      <x:c r="B144" s="211"/>
      <x:c r="C144" s="211"/>
      <x:c r="D144" s="211"/>
      <x:c r="E144" s="211"/>
      <x:c r="F144" s="211"/>
      <x:c r="G144" s="211"/>
      <x:c r="H144" s="212"/>
      <x:c r="I144" s="212"/>
      <x:c r="J144" s="211"/>
    </x:row>
    <x:row r="145" spans="1:10">
      <x:c r="A145" s="210"/>
      <x:c r="B145" s="211"/>
      <x:c r="C145" s="211"/>
      <x:c r="D145" s="211"/>
      <x:c r="E145" s="211"/>
      <x:c r="F145" s="211"/>
      <x:c r="G145" s="211"/>
      <x:c r="H145" s="211"/>
      <x:c r="I145" s="211"/>
      <x:c r="J145" s="211"/>
    </x:row>
    <x:row r="146" spans="1:10">
      <x:c r="A146" s="210"/>
      <x:c r="B146" s="211"/>
      <x:c r="C146" s="211"/>
      <x:c r="D146" s="211"/>
      <x:c r="E146" s="211"/>
      <x:c r="F146" s="211"/>
      <x:c r="G146" s="211"/>
      <x:c r="H146" s="211"/>
      <x:c r="I146" s="211"/>
      <x:c r="J146" s="211"/>
    </x:row>
    <x:row r="147" spans="1:10">
      <x:c r="A147" s="210"/>
      <x:c r="B147" s="213"/>
      <x:c r="C147" s="213"/>
      <x:c r="D147" s="213"/>
      <x:c r="E147" s="213"/>
      <x:c r="F147" s="213"/>
      <x:c r="G147" s="213"/>
      <x:c r="H147" s="211"/>
      <x:c r="I147" s="211"/>
      <x:c r="J147" s="211"/>
    </x:row>
    <x:row r="148" spans="1:10">
      <x:c r="A148" s="210"/>
      <x:c r="B148" s="211"/>
      <x:c r="C148" s="211"/>
      <x:c r="D148" s="211"/>
      <x:c r="E148" s="211"/>
      <x:c r="F148" s="211"/>
      <x:c r="G148" s="211"/>
      <x:c r="H148" s="211"/>
      <x:c r="I148" s="211"/>
      <x:c r="J148" s="211"/>
    </x:row>
    <x:row r="149" spans="1:10">
      <x:c r="A149" s="210"/>
      <x:c r="B149" s="211"/>
      <x:c r="C149" s="211"/>
      <x:c r="D149" s="211"/>
      <x:c r="E149" s="211"/>
      <x:c r="F149" s="211"/>
      <x:c r="G149" s="211"/>
      <x:c r="H149" s="211"/>
      <x:c r="I149" s="211"/>
      <x:c r="J149" s="211"/>
    </x:row>
    <x:row r="150" spans="1:10">
      <x:c r="A150" s="210"/>
      <x:c r="B150" s="211"/>
      <x:c r="C150" s="211"/>
      <x:c r="D150" s="211"/>
      <x:c r="E150" s="211"/>
      <x:c r="F150" s="211"/>
      <x:c r="G150" s="211"/>
      <x:c r="H150" s="211"/>
      <x:c r="I150" s="211"/>
      <x:c r="J150" s="211"/>
    </x:row>
    <x:row r="151" spans="1:10">
      <x:c r="A151" s="210"/>
      <x:c r="B151" s="211"/>
      <x:c r="C151" s="211"/>
      <x:c r="D151" s="211"/>
      <x:c r="E151" s="211"/>
      <x:c r="F151" s="211"/>
      <x:c r="G151" s="211"/>
      <x:c r="H151" s="211"/>
      <x:c r="I151" s="211"/>
      <x:c r="J151" s="211"/>
    </x:row>
    <x:row r="152" spans="1:10">
      <x:c r="A152" s="210"/>
      <x:c r="B152" s="211"/>
      <x:c r="C152" s="211"/>
      <x:c r="D152" s="211"/>
      <x:c r="E152" s="211"/>
      <x:c r="F152" s="211"/>
      <x:c r="G152" s="211"/>
      <x:c r="H152" s="211"/>
      <x:c r="I152" s="211"/>
      <x:c r="J152" s="211"/>
    </x:row>
    <x:row r="153" spans="1:10">
      <x:c r="A153" s="210"/>
      <x:c r="B153" s="211"/>
      <x:c r="C153" s="211"/>
      <x:c r="D153" s="211"/>
      <x:c r="E153" s="211"/>
      <x:c r="F153" s="211"/>
      <x:c r="G153" s="211"/>
      <x:c r="H153" s="211"/>
      <x:c r="I153" s="211"/>
      <x:c r="J153" s="211"/>
    </x:row>
    <x:row r="154" spans="1:10">
      <x:c r="A154" s="210"/>
      <x:c r="B154" s="211"/>
      <x:c r="C154" s="211"/>
      <x:c r="D154" s="211"/>
      <x:c r="E154" s="211"/>
      <x:c r="F154" s="211"/>
      <x:c r="G154" s="211"/>
      <x:c r="H154" s="211"/>
      <x:c r="I154" s="211"/>
      <x:c r="J154" s="211"/>
    </x:row>
    <x:row r="155" spans="1:10">
      <x:c r="A155" s="210"/>
      <x:c r="B155" s="211"/>
      <x:c r="C155" s="211"/>
      <x:c r="D155" s="211"/>
      <x:c r="E155" s="211"/>
      <x:c r="F155" s="211"/>
      <x:c r="G155" s="211"/>
      <x:c r="H155" s="211"/>
      <x:c r="I155" s="211"/>
      <x:c r="J155" s="211"/>
    </x:row>
    <x:row r="156" spans="1:10">
      <x:c r="A156" s="210"/>
      <x:c r="B156" s="211"/>
      <x:c r="C156" s="211"/>
      <x:c r="D156" s="211"/>
      <x:c r="E156" s="211"/>
      <x:c r="F156" s="211"/>
      <x:c r="G156" s="211"/>
      <x:c r="H156" s="211"/>
      <x:c r="I156" s="211"/>
      <x:c r="J156" s="211"/>
    </x:row>
    <x:row r="157" spans="1:10">
      <x:c r="A157" s="210"/>
      <x:c r="B157" s="211"/>
      <x:c r="C157" s="211"/>
      <x:c r="D157" s="211"/>
      <x:c r="E157" s="211"/>
      <x:c r="F157" s="211"/>
      <x:c r="G157" s="211"/>
      <x:c r="H157" s="211"/>
      <x:c r="I157" s="211"/>
      <x:c r="J157" s="211"/>
    </x:row>
    <x:row r="158" spans="1:10">
      <x:c r="A158" s="210"/>
      <x:c r="B158" s="211"/>
      <x:c r="C158" s="211"/>
      <x:c r="D158" s="211"/>
      <x:c r="E158" s="211"/>
      <x:c r="F158" s="211"/>
      <x:c r="G158" s="211"/>
      <x:c r="H158" s="211"/>
      <x:c r="I158" s="211"/>
      <x:c r="J158" s="211"/>
    </x:row>
    <x:row r="159" spans="1:10">
      <x:c r="A159" s="210"/>
      <x:c r="B159" s="211"/>
      <x:c r="C159" s="211"/>
      <x:c r="D159" s="211"/>
      <x:c r="E159" s="211"/>
      <x:c r="F159" s="211"/>
      <x:c r="G159" s="211"/>
      <x:c r="H159" s="211"/>
      <x:c r="I159" s="211"/>
      <x:c r="J159" s="211"/>
    </x:row>
    <x:row r="160" spans="1:10">
      <x:c r="A160" s="210"/>
      <x:c r="B160" s="211"/>
      <x:c r="C160" s="211"/>
      <x:c r="D160" s="211"/>
      <x:c r="E160" s="211"/>
      <x:c r="F160" s="211"/>
      <x:c r="G160" s="211"/>
      <x:c r="H160" s="211"/>
      <x:c r="I160" s="211"/>
      <x:c r="J160" s="211"/>
    </x:row>
    <x:row r="161" spans="1:10">
      <x:c r="A161" s="210"/>
      <x:c r="B161" s="211"/>
      <x:c r="C161" s="211"/>
      <x:c r="D161" s="211"/>
      <x:c r="E161" s="211"/>
      <x:c r="F161" s="211"/>
      <x:c r="G161" s="211"/>
      <x:c r="H161" s="211"/>
      <x:c r="I161" s="211"/>
      <x:c r="J161" s="211"/>
    </x:row>
    <x:row r="162" spans="1:10">
      <x:c r="A162" s="210"/>
      <x:c r="B162" s="211"/>
      <x:c r="C162" s="211"/>
      <x:c r="D162" s="211"/>
      <x:c r="E162" s="211"/>
      <x:c r="F162" s="211"/>
      <x:c r="G162" s="211"/>
      <x:c r="H162" s="211"/>
      <x:c r="I162" s="211"/>
      <x:c r="J162" s="211"/>
    </x:row>
    <x:row r="163" spans="1:10">
      <x:c r="A163" s="210"/>
      <x:c r="B163" s="211"/>
      <x:c r="C163" s="211"/>
      <x:c r="D163" s="211"/>
      <x:c r="E163" s="211"/>
      <x:c r="F163" s="211"/>
      <x:c r="G163" s="211"/>
      <x:c r="H163" s="211"/>
      <x:c r="I163" s="211"/>
      <x:c r="J163" s="211"/>
    </x:row>
    <x:row r="164" spans="1:10">
      <x:c r="A164" s="210"/>
      <x:c r="B164" s="211"/>
      <x:c r="C164" s="211"/>
      <x:c r="D164" s="211"/>
      <x:c r="E164" s="211"/>
      <x:c r="F164" s="211"/>
      <x:c r="G164" s="211"/>
      <x:c r="H164" s="211"/>
      <x:c r="I164" s="211"/>
      <x:c r="J164" s="211"/>
    </x:row>
    <x:row r="165" spans="1:10">
      <x:c r="A165" s="210"/>
      <x:c r="B165" s="211"/>
      <x:c r="C165" s="211"/>
      <x:c r="D165" s="211"/>
      <x:c r="E165" s="211"/>
      <x:c r="F165" s="211"/>
      <x:c r="G165" s="211"/>
      <x:c r="H165" s="211"/>
      <x:c r="I165" s="211"/>
      <x:c r="J165" s="211"/>
    </x:row>
    <x:row r="166" spans="1:10">
      <x:c r="A166" s="210"/>
      <x:c r="B166" s="211"/>
      <x:c r="C166" s="211"/>
      <x:c r="D166" s="211"/>
      <x:c r="E166" s="211"/>
      <x:c r="F166" s="211"/>
      <x:c r="G166" s="211"/>
      <x:c r="H166" s="211"/>
      <x:c r="I166" s="211"/>
      <x:c r="J166" s="211"/>
    </x:row>
    <x:row r="167" spans="1:10">
      <x:c r="A167" s="210"/>
      <x:c r="B167" s="211"/>
      <x:c r="C167" s="211"/>
      <x:c r="D167" s="211"/>
      <x:c r="E167" s="211"/>
      <x:c r="F167" s="211"/>
      <x:c r="G167" s="211"/>
      <x:c r="H167" s="211"/>
      <x:c r="I167" s="211"/>
      <x:c r="J167" s="211"/>
    </x:row>
    <x:row r="168" spans="1:10">
      <x:c r="A168" s="210"/>
      <x:c r="B168" s="211"/>
      <x:c r="C168" s="211"/>
      <x:c r="D168" s="211"/>
      <x:c r="E168" s="211"/>
      <x:c r="F168" s="211"/>
      <x:c r="G168" s="211"/>
      <x:c r="H168" s="211"/>
      <x:c r="I168" s="211"/>
      <x:c r="J168" s="211"/>
    </x:row>
    <x:row r="169" spans="1:10">
      <x:c r="A169" s="210"/>
      <x:c r="B169" s="211"/>
      <x:c r="C169" s="211"/>
      <x:c r="D169" s="211"/>
      <x:c r="E169" s="211"/>
      <x:c r="F169" s="211"/>
      <x:c r="G169" s="211"/>
      <x:c r="H169" s="211"/>
      <x:c r="I169" s="211"/>
      <x:c r="J169" s="211"/>
    </x:row>
    <x:row r="170" spans="1:10">
      <x:c r="A170" s="210"/>
      <x:c r="B170" s="211"/>
      <x:c r="C170" s="211"/>
      <x:c r="D170" s="211"/>
      <x:c r="E170" s="211"/>
      <x:c r="F170" s="211"/>
      <x:c r="G170" s="211"/>
      <x:c r="H170" s="211"/>
      <x:c r="I170" s="211"/>
      <x:c r="J170" s="211"/>
    </x:row>
    <x:row r="171" spans="1:10">
      <x:c r="A171" s="210"/>
      <x:c r="B171" s="211"/>
      <x:c r="C171" s="211"/>
      <x:c r="D171" s="211"/>
      <x:c r="E171" s="211"/>
      <x:c r="F171" s="211"/>
      <x:c r="G171" s="211"/>
      <x:c r="H171" s="211"/>
      <x:c r="I171" s="211"/>
      <x:c r="J171" s="211"/>
    </x:row>
    <x:row r="172" spans="1:10">
      <x:c r="A172" s="210"/>
      <x:c r="B172" s="211"/>
      <x:c r="C172" s="211"/>
      <x:c r="D172" s="211"/>
      <x:c r="E172" s="211"/>
      <x:c r="F172" s="211"/>
      <x:c r="G172" s="211"/>
      <x:c r="H172" s="211"/>
      <x:c r="I172" s="211"/>
      <x:c r="J172" s="211"/>
    </x:row>
    <x:row r="173" spans="1:10">
      <x:c r="A173" s="210"/>
      <x:c r="B173" s="211"/>
      <x:c r="C173" s="211"/>
      <x:c r="D173" s="211"/>
      <x:c r="E173" s="211"/>
      <x:c r="F173" s="211"/>
      <x:c r="G173" s="211"/>
      <x:c r="H173" s="211"/>
      <x:c r="I173" s="211"/>
      <x:c r="J173" s="211"/>
    </x:row>
    <x:row r="174" spans="1:10">
      <x:c r="A174" s="214"/>
      <x:c r="B174" s="215"/>
      <x:c r="C174" s="215"/>
      <x:c r="D174" s="215"/>
      <x:c r="E174" s="215"/>
      <x:c r="F174" s="215"/>
      <x:c r="G174" s="215"/>
      <x:c r="H174" s="215"/>
      <x:c r="I174" s="215"/>
      <x:c r="J174" s="215"/>
    </x:row>
    <x:row r="175" spans="1:10">
      <x:c r="A175" s="210"/>
      <x:c r="B175" s="211"/>
      <x:c r="C175" s="211"/>
      <x:c r="D175" s="211"/>
      <x:c r="E175" s="211"/>
      <x:c r="F175" s="211"/>
      <x:c r="G175" s="211"/>
      <x:c r="H175" s="211"/>
      <x:c r="I175" s="211"/>
      <x:c r="J175" s="211"/>
    </x:row>
  </x:sheetData>
  <x:mergeCells count="2">
    <x:mergeCell ref="A1:P1"/>
    <x:mergeCell ref="A2:P2"/>
  </x:mergeCells>
  <x:printOptions horizontalCentered="1"/>
  <x:pageMargins left="0.2" right="0.2" top="0.5" bottom="0.5" header="0.3" footer="0.3"/>
  <x:pageSetup scale="68" fitToHeight="3" orientation="landscape" r:id="rId1"/>
  <x:rowBreaks count="2" manualBreakCount="2">
    <x:brk id="20" max="16383" man="1"/>
    <x:brk id="75" max="16383" man="1"/>
  </x:rowBreaks>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6862A3D-30CB-4BC3-AB15-71856D4ED459}" mc:Ignorable="x14ac xr xr2 xr3">
  <x:dimension ref="A1:U96"/>
  <x:sheetViews>
    <x:sheetView zoomScale="80" zoomScaleNormal="80" zoomScaleSheetLayoutView="70" workbookViewId="0">
      <x:pane xSplit="3" ySplit="6" topLeftCell="D7" activePane="bottomRight" state="frozen"/>
      <x:selection activeCell="C390" sqref="C390"/>
      <x:selection pane="topRight" activeCell="C390" sqref="C390"/>
      <x:selection pane="bottomLeft" activeCell="C390" sqref="C390"/>
      <x:selection pane="bottomRight" activeCell="C390" sqref="C390"/>
    </x:sheetView>
  </x:sheetViews>
  <x:sheetFormatPr defaultColWidth="11.42578125" defaultRowHeight="12.75"/>
  <x:cols>
    <x:col min="1" max="1" width="7.7109375" style="1677" customWidth="1"/>
    <x:col min="2" max="2" width="1.85546875" style="703" customWidth="1"/>
    <x:col min="3" max="3" width="55" style="703" customWidth="1"/>
    <x:col min="4" max="4" width="17.7109375" style="703" customWidth="1"/>
    <x:col min="5" max="5" width="22.5703125" style="703" customWidth="1"/>
    <x:col min="6" max="6" width="16.85546875" style="703" customWidth="1"/>
    <x:col min="7" max="7" width="17.140625" style="703" bestFit="1" customWidth="1"/>
    <x:col min="8" max="8" width="21" style="703" customWidth="1"/>
    <x:col min="9" max="9" width="17.7109375" style="703" customWidth="1"/>
    <x:col min="10" max="10" width="18.5703125" style="703" customWidth="1"/>
    <x:col min="11" max="11" width="17.42578125" style="703" customWidth="1"/>
    <x:col min="12" max="12" width="17.7109375" style="703" customWidth="1"/>
    <x:col min="13" max="13" width="15.42578125" style="703" customWidth="1"/>
    <x:col min="14" max="14" width="16.28515625" style="703" customWidth="1"/>
    <x:col min="15" max="15" width="18.5703125" style="703" customWidth="1"/>
    <x:col min="16" max="16" width="15.28515625" style="703" customWidth="1"/>
    <x:col min="17" max="17" width="16.7109375" style="703" customWidth="1"/>
    <x:col min="18" max="18" width="16" style="703" customWidth="1"/>
    <x:col min="19" max="19" width="16.7109375" style="703" customWidth="1"/>
    <x:col min="20" max="20" width="14.5703125" style="711" bestFit="1" customWidth="1"/>
    <x:col min="21" max="16384" width="11.42578125" style="703"/>
  </x:cols>
  <x:sheetData>
    <x:row r="1" spans="1:21" ht="15" customHeight="1">
      <x:c r="C1" s="1951" t="s">
        <x:v>1397</x:v>
      </x:c>
      <x:c r="D1" s="1951"/>
      <x:c r="E1" s="1951"/>
      <x:c r="F1" s="1951"/>
      <x:c r="G1" s="1951"/>
      <x:c r="H1" s="1951"/>
      <x:c r="I1" s="1951"/>
      <x:c r="J1" s="1951"/>
      <x:c r="K1" s="1951"/>
      <x:c r="L1" s="1951"/>
      <x:c r="M1" s="1951"/>
      <x:c r="N1" s="1951"/>
      <x:c r="O1" s="1951"/>
      <x:c r="P1" s="1951"/>
      <x:c r="Q1" s="1951"/>
      <x:c r="R1" s="704"/>
      <x:c r="S1" s="704"/>
      <x:c r="T1" s="786"/>
      <x:c r="U1" s="704"/>
    </x:row>
    <x:row r="2" spans="1:21" ht="15.75" customHeight="1">
      <x:c r="C2" s="1952" t="s">
        <x:v>276</x:v>
      </x:c>
      <x:c r="D2" s="1952"/>
      <x:c r="E2" s="1952"/>
      <x:c r="F2" s="1952"/>
      <x:c r="G2" s="1952"/>
      <x:c r="H2" s="1952"/>
      <x:c r="I2" s="1952"/>
      <x:c r="J2" s="1952"/>
      <x:c r="K2" s="1952"/>
      <x:c r="L2" s="1952"/>
      <x:c r="M2" s="1952"/>
      <x:c r="N2" s="1952"/>
      <x:c r="O2" s="1952"/>
      <x:c r="P2" s="1952"/>
      <x:c r="Q2" s="1952"/>
      <x:c r="R2" s="704"/>
      <x:c r="S2" s="787"/>
      <x:c r="T2" s="786"/>
      <x:c r="U2" s="704"/>
    </x:row>
    <x:row r="3" spans="1:21" ht="15.75">
      <x:c r="C3" s="1953" t="s">
        <x:v>1149</x:v>
      </x:c>
      <x:c r="D3" s="1953"/>
      <x:c r="E3" s="1953"/>
      <x:c r="F3" s="1953"/>
      <x:c r="G3" s="1953"/>
      <x:c r="H3" s="1953"/>
      <x:c r="I3" s="1953"/>
      <x:c r="J3" s="1953"/>
      <x:c r="K3" s="1953"/>
      <x:c r="L3" s="1953"/>
      <x:c r="M3" s="1953"/>
      <x:c r="N3" s="1953"/>
      <x:c r="O3" s="1953"/>
      <x:c r="P3" s="1953"/>
      <x:c r="Q3" s="1953"/>
      <x:c r="R3" s="704"/>
      <x:c r="S3" s="788"/>
      <x:c r="T3" s="786"/>
      <x:c r="U3" s="704"/>
    </x:row>
    <x:row r="4" spans="1:21">
      <x:c r="A4" s="1779"/>
      <x:c r="C4" s="704"/>
      <x:c r="D4" s="704"/>
      <x:c r="E4" s="704"/>
      <x:c r="F4" s="704"/>
      <x:c r="H4" s="704"/>
      <x:c r="I4" s="704"/>
      <x:c r="J4" s="704"/>
      <x:c r="K4" s="704"/>
      <x:c r="L4" s="704"/>
      <x:c r="M4" s="704"/>
      <x:c r="N4" s="704"/>
      <x:c r="O4" s="704"/>
      <x:c r="P4" s="704"/>
      <x:c r="Q4" s="704"/>
      <x:c r="R4" s="704"/>
      <x:c r="S4" s="788"/>
      <x:c r="T4" s="786"/>
      <x:c r="U4" s="704"/>
    </x:row>
    <x:row r="5" spans="1:21">
      <x:c r="A5" s="1779"/>
      <x:c r="C5" s="704"/>
      <x:c r="D5" s="704"/>
      <x:c r="E5" s="704"/>
      <x:c r="F5" s="704"/>
      <x:c r="G5" s="705"/>
      <x:c r="H5" s="704"/>
      <x:c r="I5" s="704"/>
      <x:c r="J5" s="704"/>
      <x:c r="K5" s="704"/>
      <x:c r="L5" s="704"/>
      <x:c r="M5" s="704"/>
      <x:c r="N5" s="704"/>
      <x:c r="O5" s="704"/>
      <x:c r="P5" s="704"/>
      <x:c r="Q5" s="704"/>
      <x:c r="R5" s="704"/>
      <x:c r="S5" s="788"/>
      <x:c r="T5" s="786"/>
      <x:c r="U5" s="704"/>
    </x:row>
    <x:row r="6" spans="1:21" ht="15">
      <x:c r="A6" s="1779"/>
      <x:c r="C6" s="1664" t="s">
        <x:v>1522</x:v>
      </x:c>
      <x:c r="D6" s="704"/>
      <x:c r="E6" s="704"/>
      <x:c r="F6" s="704"/>
      <x:c r="G6" s="705"/>
      <x:c r="H6" s="704"/>
      <x:c r="I6" s="704"/>
      <x:c r="J6" s="704"/>
      <x:c r="K6" s="704"/>
      <x:c r="L6" s="704"/>
      <x:c r="M6" s="704"/>
      <x:c r="N6" s="704"/>
      <x:c r="O6" s="704"/>
      <x:c r="P6" s="704"/>
      <x:c r="Q6" s="704"/>
      <x:c r="R6" s="704"/>
      <x:c r="S6" s="788"/>
      <x:c r="T6" s="786"/>
      <x:c r="U6" s="704"/>
    </x:row>
    <x:row r="7" spans="1:21">
      <x:c r="A7" s="1779"/>
      <x:c r="C7" s="704"/>
      <x:c r="D7" s="704"/>
      <x:c r="E7" s="704"/>
      <x:c r="F7" s="704"/>
      <x:c r="G7" s="705"/>
      <x:c r="L7" s="704"/>
      <x:c r="M7" s="704"/>
      <x:c r="N7" s="704"/>
      <x:c r="O7" s="704"/>
      <x:c r="P7" s="704"/>
      <x:c r="Q7" s="704"/>
      <x:c r="R7" s="704"/>
      <x:c r="S7" s="704"/>
      <x:c r="T7" s="706"/>
      <x:c r="U7" s="704"/>
    </x:row>
    <x:row r="8" spans="1:21">
      <x:c r="A8" s="1779"/>
      <x:c r="C8" s="704"/>
      <x:c r="D8" s="704"/>
      <x:c r="E8" s="704"/>
      <x:c r="F8" s="704"/>
      <x:c r="G8" s="704"/>
      <x:c r="L8" s="707"/>
      <x:c r="M8" s="707"/>
      <x:c r="N8" s="707"/>
      <x:c r="O8" s="707"/>
      <x:c r="P8" s="704"/>
      <x:c r="Q8" s="704"/>
      <x:c r="R8" s="704"/>
      <x:c r="S8" s="704"/>
      <x:c r="T8" s="706"/>
      <x:c r="U8" s="704"/>
    </x:row>
    <x:row r="9" spans="1:21">
      <x:c r="C9" s="708" t="s">
        <x:v>535</x:v>
      </x:c>
      <x:c r="D9" s="708"/>
      <x:c r="E9" s="708" t="s">
        <x:v>536</x:v>
      </x:c>
      <x:c r="F9" s="708"/>
      <x:c r="I9" s="708" t="s">
        <x:v>537</x:v>
      </x:c>
      <x:c r="L9" s="709" t="s">
        <x:v>538</x:v>
      </x:c>
      <x:c r="M9" s="709"/>
      <x:c r="N9" s="709"/>
      <x:c r="O9" s="709"/>
      <x:c r="P9" s="710"/>
      <x:c r="Q9" s="709"/>
      <x:c r="R9" s="710"/>
      <x:c r="S9" s="709"/>
      <x:c r="U9" s="712"/>
    </x:row>
    <x:row r="10" spans="1:21">
      <x:c r="C10" s="712"/>
      <x:c r="D10" s="712"/>
      <x:c r="E10" s="713" t="s">
        <x:v>1523</x:v>
      </x:c>
      <x:c r="F10" s="713"/>
      <x:c r="I10" s="710"/>
      <x:c r="P10" s="710"/>
      <x:c r="R10" s="710"/>
      <x:c r="S10" s="708"/>
      <x:c r="T10" s="714"/>
      <x:c r="U10" s="712"/>
    </x:row>
    <x:row r="11" spans="1:21">
      <x:c r="A11" s="1779" t="s">
        <x:v>539</x:v>
      </x:c>
      <x:c r="C11" s="712"/>
      <x:c r="D11" s="712"/>
      <x:c r="E11" s="715" t="s">
        <x:v>540</x:v>
      </x:c>
      <x:c r="F11" s="715"/>
      <x:c r="I11" s="716" t="s">
        <x:v>208</x:v>
      </x:c>
      <x:c r="L11" s="716" t="s">
        <x:v>216</x:v>
      </x:c>
      <x:c r="M11" s="716"/>
      <x:c r="N11" s="716"/>
      <x:c r="O11" s="716"/>
      <x:c r="P11" s="710"/>
      <x:c r="R11" s="704"/>
      <x:c r="S11" s="717"/>
      <x:c r="T11" s="714"/>
      <x:c r="U11" s="712"/>
    </x:row>
    <x:row r="12" spans="1:21">
      <x:c r="A12" s="1779" t="s">
        <x:v>541</x:v>
      </x:c>
      <x:c r="C12" s="718"/>
      <x:c r="D12" s="718"/>
      <x:c r="E12" s="710"/>
      <x:c r="F12" s="710"/>
      <x:c r="I12" s="710"/>
      <x:c r="L12" s="710"/>
      <x:c r="M12" s="710"/>
      <x:c r="N12" s="710"/>
      <x:c r="O12" s="710"/>
      <x:c r="P12" s="710"/>
      <x:c r="Q12" s="710"/>
      <x:c r="R12" s="704"/>
      <x:c r="S12" s="710"/>
      <x:c r="U12" s="712"/>
    </x:row>
    <x:row r="13" spans="1:21">
      <x:c r="A13" s="1780"/>
      <x:c r="C13" s="712"/>
      <x:c r="D13" s="712"/>
      <x:c r="E13" s="710"/>
      <x:c r="F13" s="710"/>
      <x:c r="I13" s="710"/>
      <x:c r="L13" s="710"/>
      <x:c r="M13" s="710"/>
      <x:c r="N13" s="710"/>
      <x:c r="O13" s="710"/>
      <x:c r="P13" s="710"/>
      <x:c r="Q13" s="710"/>
      <x:c r="R13" s="704"/>
      <x:c r="S13" s="710"/>
      <x:c r="U13" s="712"/>
    </x:row>
    <x:row r="14" spans="1:21">
      <x:c r="A14" s="720">
        <x:v>1</x:v>
      </x:c>
      <x:c r="C14" s="712" t="s">
        <x:v>542</x:v>
      </x:c>
      <x:c r="D14" s="712"/>
      <x:c r="E14" s="720" t="s">
        <x:v>751</x:v>
      </x:c>
      <x:c r="F14" s="719"/>
      <x:c r="I14" s="711">
        <x:f>+'9 - Rate Base'!C26</x:f>
        <x:v>2039166779.5557442</x:v>
      </x:c>
      <x:c r="P14" s="710"/>
      <x:c r="Q14" s="710"/>
      <x:c r="R14" s="704"/>
      <x:c r="S14" s="710"/>
      <x:c r="U14" s="712"/>
    </x:row>
    <x:row r="15" spans="1:21">
      <x:c r="A15" s="720">
        <x:v>2</x:v>
      </x:c>
      <x:c r="C15" s="712" t="s">
        <x:v>543</x:v>
      </x:c>
      <x:c r="D15" s="712"/>
      <x:c r="E15" s="720" t="s">
        <x:v>1608</x:v>
      </x:c>
      <x:c r="F15" s="719"/>
      <x:c r="I15" s="711">
        <x:f>+'9 - Rate Base'!K26</x:f>
        <x:v>1648092859.248821</x:v>
      </x:c>
      <x:c r="N15" s="11"/>
      <x:c r="P15" s="710"/>
      <x:c r="Q15" s="710"/>
      <x:c r="R15" s="704"/>
      <x:c r="S15" s="710"/>
      <x:c r="U15" s="712"/>
    </x:row>
    <x:row r="16" spans="1:21">
      <x:c r="A16" s="720"/>
      <x:c r="E16" s="720"/>
      <x:c r="F16" s="719"/>
      <x:c r="P16" s="710"/>
      <x:c r="Q16" s="710"/>
      <x:c r="R16" s="704"/>
      <x:c r="S16" s="710"/>
      <x:c r="U16" s="712"/>
    </x:row>
    <x:row r="17" spans="1:21">
      <x:c r="A17" s="720"/>
      <x:c r="C17" s="712" t="s">
        <x:v>544</x:v>
      </x:c>
      <x:c r="D17" s="712"/>
      <x:c r="E17" s="720"/>
      <x:c r="F17" s="719"/>
      <x:c r="I17" s="710"/>
      <x:c r="L17" s="710"/>
      <x:c r="M17" s="710"/>
      <x:c r="N17" s="710"/>
      <x:c r="O17" s="710"/>
      <x:c r="P17" s="710"/>
      <x:c r="Q17" s="710"/>
      <x:c r="R17" s="710"/>
      <x:c r="S17" s="710"/>
      <x:c r="U17" s="712"/>
    </x:row>
    <x:row r="18" spans="1:21">
      <x:c r="A18" s="720">
        <x:v>3</x:v>
      </x:c>
      <x:c r="C18" s="712" t="s">
        <x:v>545</x:v>
      </x:c>
      <x:c r="D18" s="712"/>
      <x:c r="E18" s="720" t="s">
        <x:v>1524</x:v>
      </x:c>
      <x:c r="F18" s="719"/>
      <x:c r="I18" s="711">
        <x:f>+'ATT H-1A'!H177</x:f>
        <x:v>42791926.731864884</x:v>
      </x:c>
      <x:c r="P18" s="710"/>
      <x:c r="Q18" s="710"/>
      <x:c r="R18" s="710"/>
      <x:c r="S18" s="710"/>
      <x:c r="U18" s="712"/>
    </x:row>
    <x:row r="19" spans="1:21">
      <x:c r="A19" s="720">
        <x:v>4</x:v>
      </x:c>
      <x:c r="C19" s="712" t="s">
        <x:v>546</x:v>
      </x:c>
      <x:c r="D19" s="712"/>
      <x:c r="E19" s="720" t="s">
        <x:v>547</x:v>
      </x:c>
      <x:c r="F19" s="719"/>
      <x:c r="I19" s="721">
        <x:f>IF(I$14=0,0,I18/I$14)</x:f>
        <x:v>2.0985005817517093E-2</x:v>
      </x:c>
      <x:c r="L19" s="722">
        <x:f>I19</x:f>
        <x:v>2.0985005817517093E-2</x:v>
      </x:c>
      <x:c r="M19" s="723"/>
      <x:c r="N19" s="723"/>
      <x:c r="O19" s="723"/>
      <x:c r="P19" s="710"/>
      <x:c r="Q19" s="724"/>
      <x:c r="R19" s="725"/>
      <x:c r="S19" s="726"/>
      <x:c r="U19" s="712"/>
    </x:row>
    <x:row r="20" spans="1:21">
      <x:c r="A20" s="720"/>
      <x:c r="C20" s="712"/>
      <x:c r="D20" s="712"/>
      <x:c r="E20" s="720"/>
      <x:c r="F20" s="719"/>
      <x:c r="I20" s="727"/>
      <x:c r="L20" s="722"/>
      <x:c r="M20" s="723"/>
      <x:c r="N20" s="723"/>
      <x:c r="O20" s="723"/>
      <x:c r="P20" s="710"/>
      <x:c r="Q20" s="724"/>
      <x:c r="R20" s="725"/>
      <x:c r="S20" s="726"/>
      <x:c r="U20" s="712"/>
    </x:row>
    <x:row r="21" spans="1:21">
      <x:c r="A21" s="741"/>
      <x:c r="C21" s="712" t="s">
        <x:v>548</x:v>
      </x:c>
      <x:c r="D21" s="712"/>
      <x:c r="E21" s="1662"/>
      <x:c r="F21" s="728"/>
      <x:c r="I21" s="710"/>
      <x:c r="L21" s="721"/>
      <x:c r="M21" s="710"/>
      <x:c r="N21" s="710"/>
      <x:c r="O21" s="710"/>
      <x:c r="P21" s="710"/>
      <x:c r="Q21" s="724"/>
      <x:c r="R21" s="725"/>
      <x:c r="S21" s="726"/>
      <x:c r="U21" s="712"/>
    </x:row>
    <x:row r="22" spans="1:21">
      <x:c r="A22" s="741" t="s">
        <x:v>549</x:v>
      </x:c>
      <x:c r="C22" s="712" t="s">
        <x:v>550</x:v>
      </x:c>
      <x:c r="D22" s="712"/>
      <x:c r="E22" s="720" t="s">
        <x:v>1525</x:v>
      </x:c>
      <x:c r="F22" s="719"/>
      <x:c r="I22" s="711">
        <x:f>+'ATT H-1A'!H191+'ATT H-1A'!H197</x:f>
        <x:v>4637017.6998136621</x:v>
      </x:c>
      <x:c r="L22" s="721"/>
      <x:c r="P22" s="710"/>
      <x:c r="Q22" s="724"/>
      <x:c r="R22" s="725"/>
      <x:c r="S22" s="726"/>
      <x:c r="U22" s="712"/>
    </x:row>
    <x:row r="23" spans="1:21">
      <x:c r="A23" s="741" t="s">
        <x:v>551</x:v>
      </x:c>
      <x:c r="C23" s="712" t="s">
        <x:v>552</x:v>
      </x:c>
      <x:c r="D23" s="712"/>
      <x:c r="E23" s="720" t="s">
        <x:v>553</x:v>
      </x:c>
      <x:c r="F23" s="719"/>
      <x:c r="I23" s="729">
        <x:f>IF(I22=0,0,I22/I14)</x:f>
        <x:v>2.2739766782704698E-3</x:v>
      </x:c>
      <x:c r="J23" s="729"/>
      <x:c r="K23" s="729"/>
      <x:c r="L23" s="722">
        <x:f>I23</x:f>
        <x:v>2.2739766782704698E-3</x:v>
      </x:c>
      <x:c r="M23" s="723"/>
      <x:c r="N23" s="723"/>
      <x:c r="O23" s="723"/>
      <x:c r="P23" s="710"/>
      <x:c r="Q23" s="724"/>
      <x:c r="R23" s="725"/>
      <x:c r="S23" s="726"/>
      <x:c r="U23" s="712"/>
    </x:row>
    <x:row r="24" spans="1:21">
      <x:c r="A24" s="720"/>
      <x:c r="C24" s="712"/>
      <x:c r="D24" s="712"/>
      <x:c r="E24" s="720"/>
      <x:c r="F24" s="719"/>
      <x:c r="I24" s="729"/>
      <x:c r="J24" s="729"/>
      <x:c r="K24" s="729"/>
      <x:c r="L24" s="722"/>
      <x:c r="M24" s="723"/>
      <x:c r="N24" s="723"/>
      <x:c r="O24" s="723"/>
      <x:c r="P24" s="710"/>
      <x:c r="Q24" s="724"/>
      <x:c r="R24" s="725"/>
      <x:c r="S24" s="726"/>
      <x:c r="U24" s="712"/>
    </x:row>
    <x:row r="25" spans="1:21">
      <x:c r="A25" s="741"/>
      <x:c r="C25" s="712" t="s">
        <x:v>554</x:v>
      </x:c>
      <x:c r="D25" s="712"/>
      <x:c r="E25" s="1662"/>
      <x:c r="F25" s="728"/>
      <x:c r="I25" s="729"/>
      <x:c r="J25" s="729"/>
      <x:c r="K25" s="729"/>
      <x:c r="L25" s="721"/>
      <x:c r="M25" s="710"/>
      <x:c r="N25" s="710"/>
      <x:c r="O25" s="710"/>
      <x:c r="P25" s="710"/>
      <x:c r="Q25" s="710"/>
      <x:c r="R25" s="710"/>
      <x:c r="S25" s="710"/>
      <x:c r="U25" s="712"/>
    </x:row>
    <x:row r="26" spans="1:21">
      <x:c r="A26" s="741" t="s">
        <x:v>555</x:v>
      </x:c>
      <x:c r="C26" s="712" t="s">
        <x:v>556</x:v>
      </x:c>
      <x:c r="D26" s="712"/>
      <x:c r="E26" s="720" t="s">
        <x:v>1526</x:v>
      </x:c>
      <x:c r="F26" s="719"/>
      <x:c r="I26" s="711">
        <x:f>+'ATT H-1A'!H206</x:f>
        <x:v>1088110.8029692867</x:v>
      </x:c>
      <x:c r="J26" s="729"/>
      <x:c r="K26" s="729"/>
      <x:c r="L26" s="721"/>
      <x:c r="P26" s="710"/>
      <x:c r="Q26" s="717"/>
      <x:c r="R26" s="710"/>
      <x:c r="S26" s="719"/>
      <x:c r="T26" s="714"/>
      <x:c r="U26" s="712"/>
    </x:row>
    <x:row r="27" spans="1:21">
      <x:c r="A27" s="741" t="s">
        <x:v>557</x:v>
      </x:c>
      <x:c r="C27" s="712" t="s">
        <x:v>558</x:v>
      </x:c>
      <x:c r="D27" s="712"/>
      <x:c r="E27" s="720" t="s">
        <x:v>559</x:v>
      </x:c>
      <x:c r="F27" s="719"/>
      <x:c r="I27" s="729">
        <x:f>IF(I26=0,0,I26/I14)</x:f>
        <x:v>5.3360559512760598E-4</x:v>
      </x:c>
      <x:c r="J27" s="729"/>
      <x:c r="K27" s="729"/>
      <x:c r="L27" s="722">
        <x:f>I27</x:f>
        <x:v>5.3360559512760598E-4</x:v>
      </x:c>
      <x:c r="M27" s="723"/>
      <x:c r="N27" s="723"/>
      <x:c r="O27" s="723"/>
      <x:c r="P27" s="710"/>
      <x:c r="Q27" s="724"/>
      <x:c r="R27" s="710"/>
      <x:c r="S27" s="726"/>
      <x:c r="T27" s="714"/>
      <x:c r="U27" s="712"/>
    </x:row>
    <x:row r="28" spans="1:21">
      <x:c r="A28" s="741"/>
      <x:c r="C28" s="712"/>
      <x:c r="D28" s="712"/>
      <x:c r="E28" s="720"/>
      <x:c r="F28" s="719"/>
      <x:c r="I28" s="710"/>
      <x:c r="L28" s="721"/>
      <x:c r="M28" s="710"/>
      <x:c r="N28" s="710"/>
      <x:c r="O28" s="710"/>
      <x:c r="P28" s="710"/>
      <x:c r="U28" s="712"/>
    </x:row>
    <x:row r="29" spans="1:21">
      <x:c r="A29" s="741" t="s">
        <x:v>560</x:v>
      </x:c>
      <x:c r="C29" s="712" t="s">
        <x:v>730</x:v>
      </x:c>
      <x:c r="D29" s="712"/>
      <x:c r="E29" s="720" t="s">
        <x:v>1527</x:v>
      </x:c>
      <x:c r="F29" s="719"/>
      <x:c r="I29" s="711">
        <x:f>-'ATT H-1A'!H302</x:f>
        <x:v>-4102599.5404835213</x:v>
      </x:c>
      <x:c r="L29" s="721"/>
      <x:c r="M29" s="710"/>
      <x:c r="N29" s="710"/>
      <x:c r="O29" s="710"/>
      <x:c r="P29" s="710"/>
      <x:c r="U29" s="712"/>
    </x:row>
    <x:row r="30" spans="1:21">
      <x:c r="A30" s="741" t="s">
        <x:v>561</x:v>
      </x:c>
      <x:c r="C30" s="712" t="s">
        <x:v>562</x:v>
      </x:c>
      <x:c r="D30" s="712"/>
      <x:c r="E30" s="720" t="s">
        <x:v>563</x:v>
      </x:c>
      <x:c r="F30" s="719"/>
      <x:c r="I30" s="721">
        <x:f>IF(I$14=0,0,I29/I$14)</x:f>
        <x:v>-2.0118999493397589E-3</x:v>
      </x:c>
      <x:c r="L30" s="721">
        <x:f>+I30</x:f>
        <x:v>-2.0118999493397589E-3</x:v>
      </x:c>
      <x:c r="M30" s="710"/>
      <x:c r="N30" s="710"/>
      <x:c r="O30" s="710"/>
      <x:c r="P30" s="710"/>
      <x:c r="U30" s="712"/>
    </x:row>
    <x:row r="31" spans="1:21">
      <x:c r="A31" s="741"/>
      <x:c r="C31" s="712"/>
      <x:c r="D31" s="712"/>
      <x:c r="E31" s="720"/>
      <x:c r="F31" s="719"/>
      <x:c r="I31" s="710"/>
      <x:c r="L31" s="721"/>
      <x:c r="M31" s="710"/>
      <x:c r="N31" s="710"/>
      <x:c r="O31" s="710"/>
      <x:c r="P31" s="710"/>
      <x:c r="U31" s="712"/>
    </x:row>
    <x:row r="32" spans="1:21">
      <x:c r="A32" s="1781" t="s">
        <x:v>564</x:v>
      </x:c>
      <x:c r="B32" s="730"/>
      <x:c r="C32" s="718" t="s">
        <x:v>565</x:v>
      </x:c>
      <x:c r="D32" s="718"/>
      <x:c r="E32" s="731" t="s">
        <x:v>566</x:v>
      </x:c>
      <x:c r="F32" s="713"/>
      <x:c r="I32" s="725"/>
      <x:c r="L32" s="732">
        <x:f>L19+L23+L27+L30</x:f>
        <x:v>2.1780688141575411E-2</x:v>
      </x:c>
      <x:c r="M32" s="733"/>
      <x:c r="N32" s="733"/>
      <x:c r="O32" s="733"/>
      <x:c r="P32" s="710"/>
      <x:c r="U32" s="712"/>
    </x:row>
    <x:row r="33" spans="1:21">
      <x:c r="A33" s="741"/>
      <x:c r="C33" s="712"/>
      <x:c r="D33" s="712"/>
      <x:c r="E33" s="720"/>
      <x:c r="F33" s="719"/>
      <x:c r="I33" s="710"/>
      <x:c r="L33" s="721"/>
      <x:c r="M33" s="710"/>
      <x:c r="N33" s="710"/>
      <x:c r="O33" s="710"/>
      <x:c r="P33" s="710"/>
      <x:c r="Q33" s="710"/>
      <x:c r="R33" s="710"/>
      <x:c r="S33" s="734"/>
      <x:c r="U33" s="712"/>
    </x:row>
    <x:row r="34" spans="1:21">
      <x:c r="A34" s="741"/>
      <x:c r="B34" s="735"/>
      <x:c r="C34" s="710" t="s">
        <x:v>534</x:v>
      </x:c>
      <x:c r="D34" s="710"/>
      <x:c r="E34" s="720"/>
      <x:c r="F34" s="719"/>
      <x:c r="I34" s="710"/>
      <x:c r="L34" s="721"/>
      <x:c r="M34" s="710"/>
      <x:c r="N34" s="710"/>
      <x:c r="O34" s="710"/>
      <x:c r="P34" s="736"/>
      <x:c r="Q34" s="735"/>
      <x:c r="T34" s="714"/>
      <x:c r="U34" s="710" t="s">
        <x:v>86</x:v>
      </x:c>
    </x:row>
    <x:row r="35" spans="1:21">
      <x:c r="A35" s="741" t="s">
        <x:v>567</x:v>
      </x:c>
      <x:c r="B35" s="735"/>
      <x:c r="C35" s="710" t="s">
        <x:v>186</x:v>
      </x:c>
      <x:c r="D35" s="710"/>
      <x:c r="E35" s="720" t="s">
        <x:v>1528</x:v>
      </x:c>
      <x:c r="F35" s="719"/>
      <x:c r="I35" s="711">
        <x:f>+'ATT H-1A'!H289</x:f>
        <x:v>25822797.198810883</x:v>
      </x:c>
      <x:c r="L35" s="721"/>
      <x:c r="M35" s="710"/>
      <x:c r="N35" s="710"/>
      <x:c r="O35" s="710"/>
      <x:c r="P35" s="736"/>
      <x:c r="Q35" s="735"/>
      <x:c r="T35" s="714"/>
      <x:c r="U35" s="710"/>
    </x:row>
    <x:row r="36" spans="1:21">
      <x:c r="A36" s="741" t="s">
        <x:v>568</x:v>
      </x:c>
      <x:c r="B36" s="735"/>
      <x:c r="C36" s="710" t="s">
        <x:v>569</x:v>
      </x:c>
      <x:c r="D36" s="710"/>
      <x:c r="E36" s="720" t="s">
        <x:v>570</x:v>
      </x:c>
      <x:c r="F36" s="719"/>
      <x:c r="I36" s="729">
        <x:f>IF(I15=0,0,I35/I15)</x:f>
        <x:v>1.5668290202155582E-2</x:v>
      </x:c>
      <x:c r="L36" s="722">
        <x:f>I36</x:f>
        <x:v>1.5668290202155582E-2</x:v>
      </x:c>
      <x:c r="M36" s="723"/>
      <x:c r="N36" s="723"/>
      <x:c r="O36" s="723"/>
      <x:c r="P36" s="736"/>
      <x:c r="Q36" s="735"/>
      <x:c r="R36" s="710"/>
      <x:c r="S36" s="710"/>
      <x:c r="T36" s="714"/>
      <x:c r="U36" s="710"/>
    </x:row>
    <x:row r="37" spans="1:21">
      <x:c r="A37" s="741"/>
      <x:c r="C37" s="710"/>
      <x:c r="D37" s="710"/>
      <x:c r="E37" s="720"/>
      <x:c r="F37" s="719"/>
      <x:c r="I37" s="710"/>
      <x:c r="L37" s="721"/>
      <x:c r="M37" s="710"/>
      <x:c r="N37" s="710"/>
      <x:c r="O37" s="710"/>
      <x:c r="P37" s="710"/>
      <x:c r="R37" s="704"/>
      <x:c r="S37" s="710"/>
      <x:c r="T37" s="706"/>
      <x:c r="U37" s="712"/>
    </x:row>
    <x:row r="38" spans="1:21">
      <x:c r="A38" s="741"/>
      <x:c r="C38" s="712" t="s">
        <x:v>571</x:v>
      </x:c>
      <x:c r="D38" s="712"/>
      <x:c r="E38" s="737"/>
      <x:c r="F38" s="738"/>
      <x:c r="L38" s="721"/>
      <x:c r="P38" s="710"/>
      <x:c r="R38" s="710"/>
      <x:c r="S38" s="710"/>
      <x:c r="U38" s="712"/>
    </x:row>
    <x:row r="39" spans="1:21">
      <x:c r="A39" s="741" t="s">
        <x:v>572</x:v>
      </x:c>
      <x:c r="C39" s="712" t="s">
        <x:v>573</x:v>
      </x:c>
      <x:c r="D39" s="712"/>
      <x:c r="E39" s="720" t="s">
        <x:v>1529</x:v>
      </x:c>
      <x:c r="F39" s="719"/>
      <x:c r="I39" s="711">
        <x:f>+'ATT H-1A'!H288</x:f>
        <x:v>95499713.838722959</x:v>
      </x:c>
      <x:c r="L39" s="721"/>
      <x:c r="M39" s="710"/>
      <x:c r="N39" s="710"/>
      <x:c r="O39" s="710"/>
      <x:c r="P39" s="710"/>
      <x:c r="R39" s="710"/>
      <x:c r="S39" s="710"/>
      <x:c r="U39" s="712"/>
    </x:row>
    <x:row r="40" spans="1:21">
      <x:c r="A40" s="741" t="s">
        <x:v>574</x:v>
      </x:c>
      <x:c r="B40" s="735"/>
      <x:c r="C40" s="710" t="s">
        <x:v>575</x:v>
      </x:c>
      <x:c r="D40" s="710"/>
      <x:c r="E40" s="720" t="s">
        <x:v>576</x:v>
      </x:c>
      <x:c r="F40" s="719"/>
      <x:c r="I40" s="729">
        <x:f>IF(I15=0,0,I39/I15)</x:f>
        <x:v>5.7945590445826256E-2</x:v>
      </x:c>
      <x:c r="L40" s="722">
        <x:f>I40</x:f>
        <x:v>5.7945590445826256E-2</x:v>
      </x:c>
      <x:c r="M40" s="723"/>
      <x:c r="N40" s="723"/>
      <x:c r="O40" s="723"/>
      <x:c r="P40" s="710"/>
      <x:c r="S40" s="739"/>
      <x:c r="T40" s="714"/>
      <x:c r="U40" s="710"/>
    </x:row>
    <x:row r="41" spans="1:21">
      <x:c r="A41" s="741"/>
      <x:c r="C41" s="712"/>
      <x:c r="D41" s="712"/>
      <x:c r="E41" s="720"/>
      <x:c r="F41" s="719"/>
      <x:c r="I41" s="710"/>
      <x:c r="L41" s="721"/>
      <x:c r="M41" s="710"/>
      <x:c r="N41" s="710"/>
      <x:c r="O41" s="710"/>
      <x:c r="P41" s="710"/>
      <x:c r="Q41" s="738"/>
      <x:c r="R41" s="710"/>
      <x:c r="S41" s="710"/>
      <x:c r="U41" s="712"/>
    </x:row>
    <x:row r="42" spans="1:21">
      <x:c r="A42" s="1781" t="s">
        <x:v>577</x:v>
      </x:c>
      <x:c r="B42" s="730"/>
      <x:c r="C42" s="718" t="s">
        <x:v>578</x:v>
      </x:c>
      <x:c r="D42" s="718"/>
      <x:c r="E42" s="731" t="s">
        <x:v>579</x:v>
      </x:c>
      <x:c r="F42" s="713"/>
      <x:c r="I42" s="729">
        <x:f>+I40+I36</x:f>
        <x:v>7.3613880647981841E-2</x:v>
      </x:c>
      <x:c r="L42" s="732">
        <x:f>L36+L40</x:f>
        <x:v>7.3613880647981841E-2</x:v>
      </x:c>
      <x:c r="M42" s="733"/>
      <x:c r="N42" s="733"/>
      <x:c r="O42" s="733"/>
      <x:c r="P42" s="710"/>
      <x:c r="Q42" s="738"/>
      <x:c r="R42" s="710"/>
      <x:c r="S42" s="710"/>
      <x:c r="U42" s="712"/>
    </x:row>
    <x:row r="43" spans="1:21">
      <x:c r="P43" s="740"/>
      <x:c r="Q43" s="740"/>
      <x:c r="R43" s="710"/>
      <x:c r="S43" s="710"/>
      <x:c r="U43" s="712"/>
    </x:row>
    <x:row r="44" spans="1:21">
      <x:c r="P44" s="740"/>
      <x:c r="Q44" s="740"/>
      <x:c r="R44" s="710"/>
      <x:c r="S44" s="710"/>
      <x:c r="U44" s="712"/>
    </x:row>
    <x:row r="45" spans="1:21">
      <x:c r="A45" s="1779"/>
      <x:c r="C45" s="744">
        <x:v>-1</x:v>
      </x:c>
      <x:c r="D45" s="744">
        <x:v>-2</x:v>
      </x:c>
      <x:c r="E45" s="744">
        <x:v>-3</x:v>
      </x:c>
      <x:c r="F45" s="744">
        <x:v>-4</x:v>
      </x:c>
      <x:c r="G45" s="744">
        <x:v>-5</x:v>
      </x:c>
      <x:c r="H45" s="744">
        <x:v>-6</x:v>
      </x:c>
      <x:c r="I45" s="744">
        <x:v>-7</x:v>
      </x:c>
      <x:c r="J45" s="744">
        <x:v>-8</x:v>
      </x:c>
      <x:c r="K45" s="744">
        <x:v>-9</x:v>
      </x:c>
      <x:c r="L45" s="744">
        <x:v>-10</x:v>
      </x:c>
      <x:c r="M45" s="744">
        <x:v>-11</x:v>
      </x:c>
      <x:c r="N45" s="744">
        <x:v>-12</x:v>
      </x:c>
      <x:c r="O45" s="744">
        <x:v>-13</x:v>
      </x:c>
      <x:c r="P45" s="745" t="s">
        <x:v>580</x:v>
      </x:c>
      <x:c r="Q45" s="745" t="s">
        <x:v>581</x:v>
      </x:c>
      <x:c r="U45" s="712"/>
    </x:row>
    <x:row r="46" spans="1:21" ht="53.25" customHeight="1">
      <x:c r="A46" s="1782" t="s">
        <x:v>582</x:v>
      </x:c>
      <x:c r="B46" s="746"/>
      <x:c r="C46" s="747" t="s">
        <x:v>1150</x:v>
      </x:c>
      <x:c r="D46" s="748" t="s">
        <x:v>1151</x:v>
      </x:c>
      <x:c r="E46" s="749" t="s">
        <x:v>585</x:v>
      </x:c>
      <x:c r="F46" s="749" t="s">
        <x:v>565</x:v>
      </x:c>
      <x:c r="G46" s="750" t="s">
        <x:v>586</x:v>
      </x:c>
      <x:c r="H46" s="749" t="s">
        <x:v>587</x:v>
      </x:c>
      <x:c r="I46" s="749" t="s">
        <x:v>578</x:v>
      </x:c>
      <x:c r="J46" s="750" t="s">
        <x:v>588</x:v>
      </x:c>
      <x:c r="K46" s="749" t="s">
        <x:v>589</x:v>
      </x:c>
      <x:c r="L46" s="751" t="s">
        <x:v>590</x:v>
      </x:c>
      <x:c r="M46" s="751" t="s">
        <x:v>591</x:v>
      </x:c>
      <x:c r="N46" s="751" t="s">
        <x:v>592</x:v>
      </x:c>
      <x:c r="O46" s="751" t="s">
        <x:v>593</x:v>
      </x:c>
      <x:c r="P46" s="751" t="s">
        <x:v>594</x:v>
      </x:c>
      <x:c r="Q46" s="751" t="s">
        <x:v>595</x:v>
      </x:c>
      <x:c r="U46" s="712"/>
    </x:row>
    <x:row r="47" spans="1:21" ht="46.5" customHeight="1">
      <x:c r="A47" s="1783"/>
      <x:c r="B47" s="752"/>
      <x:c r="C47" s="752"/>
      <x:c r="D47" s="752"/>
      <x:c r="E47" s="753" t="s">
        <x:v>67</x:v>
      </x:c>
      <x:c r="F47" s="753" t="s">
        <x:v>596</x:v>
      </x:c>
      <x:c r="G47" s="754" t="s">
        <x:v>597</x:v>
      </x:c>
      <x:c r="H47" s="753" t="s">
        <x:v>598</x:v>
      </x:c>
      <x:c r="I47" s="753" t="s">
        <x:v>599</x:v>
      </x:c>
      <x:c r="J47" s="754" t="s">
        <x:v>600</x:v>
      </x:c>
      <x:c r="K47" s="753" t="s">
        <x:v>601</x:v>
      </x:c>
      <x:c r="L47" s="754" t="s">
        <x:v>602</x:v>
      </x:c>
      <x:c r="M47" s="753" t="s">
        <x:v>603</x:v>
      </x:c>
      <x:c r="N47" s="755" t="s">
        <x:v>1393</x:v>
      </x:c>
      <x:c r="O47" s="756" t="s">
        <x:v>604</x:v>
      </x:c>
      <x:c r="P47" s="757" t="s">
        <x:v>605</x:v>
      </x:c>
      <x:c r="Q47" s="756" t="s">
        <x:v>703</x:v>
      </x:c>
      <x:c r="U47" s="712"/>
    </x:row>
    <x:row r="48" spans="1:21">
      <x:c r="A48" s="1784"/>
      <x:c r="B48" s="704"/>
      <x:c r="C48" s="704"/>
      <x:c r="D48" s="704"/>
      <x:c r="E48" s="704"/>
      <x:c r="F48" s="704"/>
      <x:c r="G48" s="758"/>
      <x:c r="H48" s="704"/>
      <x:c r="I48" s="704"/>
      <x:c r="J48" s="758"/>
      <x:c r="K48" s="704"/>
      <x:c r="L48" s="758"/>
      <x:c r="M48" s="759"/>
      <x:c r="N48" s="758"/>
      <x:c r="O48" s="758"/>
      <x:c r="P48" s="710"/>
      <x:c r="Q48" s="760"/>
      <x:c r="U48" s="712"/>
    </x:row>
    <x:row r="49" spans="1:19">
      <x:c r="A49" s="1785" t="s">
        <x:v>199</x:v>
      </x:c>
      <x:c r="B49" s="761"/>
      <x:c r="C49" s="1663" t="s">
        <x:v>606</x:v>
      </x:c>
      <x:c r="D49" s="1663" t="s">
        <x:v>606</x:v>
      </x:c>
      <x:c r="E49" s="762">
        <x:f>+'9 - Rate Base'!C26-SUM('6-Project Rev Req'!E50:E66)</x:f>
        <x:v>1916199715.5557442</x:v>
      </x:c>
      <x:c r="F49" s="729">
        <x:f>$L$32</x:f>
        <x:v>2.1780688141575411E-2</x:v>
      </x:c>
      <x:c r="G49" s="763">
        <x:f t="shared" ref="G49:G60" si="0">E49*F49</x:f>
        <x:v>41736148.421495169</x:v>
      </x:c>
      <x:c r="H49" s="762">
        <x:f>+'9 - Rate Base'!K26-SUM(H50:H65)</x:f>
        <x:v>1560231429.6312733</x:v>
      </x:c>
      <x:c r="I49" s="729">
        <x:f>$L$42</x:f>
        <x:v>7.3613880647981841E-2</x:v>
      </x:c>
      <x:c r="J49" s="763">
        <x:f>H49*I49</x:f>
        <x:v>114854690.24410664</x:v>
      </x:c>
      <x:c r="K49" s="764">
        <x:f>+'ATT H-1A'!H183-SUM('6-Project Rev Req'!K50:K64)</x:f>
        <x:v>69082091.31428571</x:v>
      </x:c>
      <x:c r="L49" s="763">
        <x:f>G49+J49+K49</x:f>
        <x:v>225672929.97988749</x:v>
      </x:c>
      <x:c r="M49" s="765">
        <x:v>0</x:v>
      </x:c>
      <x:c r="N49" s="763">
        <x:v>0</x:v>
      </x:c>
      <x:c r="O49" s="763">
        <x:f>+L49+N49</x:f>
        <x:v>225672929.97988749</x:v>
      </x:c>
      <x:c r="P49" s="765"/>
      <x:c r="Q49" s="763">
        <x:f t="shared" ref="Q49:Q58" si="1">+O49+P49</x:f>
        <x:v>225672929.97988749</x:v>
      </x:c>
    </x:row>
    <x:row r="50" spans="1:19">
      <x:c r="A50" s="1785" t="s">
        <x:v>158</x:v>
      </x:c>
      <x:c r="B50" s="761"/>
      <x:c r="C50" s="1790" t="s">
        <x:v>1785</x:v>
      </x:c>
      <x:c r="D50" s="766" t="s">
        <x:v>1786</x:v>
      </x:c>
      <x:c r="E50" s="762">
        <x:f>+'7 - Cap Add WS'!E28</x:f>
        <x:v>4854660</x:v>
      </x:c>
      <x:c r="F50" s="729">
        <x:f t="shared" ref="F50:F60" si="2">$L$32</x:f>
        <x:v>2.1780688141575411E-2</x:v>
      </x:c>
      <x:c r="G50" s="763">
        <x:f t="shared" si="0"/>
        <x:v>105737.83549338048</x:v>
      </x:c>
      <x:c r="H50" s="762">
        <x:f>AVERAGE('7 - Cap Add WS'!G58,'7 - Cap Add WS'!G60)</x:f>
        <x:v>3190205.1428571418</x:v>
      </x:c>
      <x:c r="I50" s="729">
        <x:f t="shared" ref="I50:I60" si="3">$L$42</x:f>
        <x:v>7.3613880647981841E-2</x:v>
      </x:c>
      <x:c r="J50" s="763">
        <x:f t="shared" ref="J50:J58" si="4">H50*I50</x:f>
        <x:v>234843.3806288635</x:v>
      </x:c>
      <x:c r="K50" s="764">
        <x:f>+'7 - Cap Add WS'!F60</x:f>
        <x:v>138704.57142857142</x:v>
      </x:c>
      <x:c r="L50" s="763">
        <x:f t="shared" ref="L50" si="5">G50+J50+K50</x:f>
        <x:v>479285.78755081538</x:v>
      </x:c>
      <x:c r="M50" s="765">
        <x:f>'7 - Cap Add WS'!E25</x:f>
        <x:v>150</x:v>
      </x:c>
      <x:c r="N50" s="763">
        <x:f>+'7 - Cap Add WS'!H64-'7 - Cap Add WS'!H63</x:f>
        <x:v>24255.369371249806</x:v>
      </x:c>
      <x:c r="O50" s="763">
        <x:f>+L50+N50</x:f>
        <x:v>503541.15692206519</x:v>
      </x:c>
      <x:c r="P50" s="765"/>
      <x:c r="Q50" s="763">
        <x:f t="shared" si="1"/>
        <x:v>503541.15692206519</x:v>
      </x:c>
    </x:row>
    <x:row r="51" spans="1:19">
      <x:c r="A51" s="1785" t="s">
        <x:v>200</x:v>
      </x:c>
      <x:c r="B51" s="761"/>
      <x:c r="C51" s="1790" t="s">
        <x:v>1787</x:v>
      </x:c>
      <x:c r="D51" s="766" t="s">
        <x:v>1788</x:v>
      </x:c>
      <x:c r="E51" s="762">
        <x:f>+'7 - Cap Add WS'!I28</x:f>
        <x:v>7878071</x:v>
      </x:c>
      <x:c r="F51" s="729">
        <x:f t="shared" si="2"/>
        <x:v>2.1780688141575411E-2</x:v>
      </x:c>
      <x:c r="G51" s="763">
        <x:f t="shared" si="0"/>
        <x:v>171589.80760818915</x:v>
      </x:c>
      <x:c r="H51" s="762">
        <x:f>AVERAGE('7 - Cap Add WS'!K58,'7 - Cap Add WS'!K60)</x:f>
        <x:v>5177018.0857142806</x:v>
      </x:c>
      <x:c r="I51" s="729">
        <x:f t="shared" si="3"/>
        <x:v>7.3613880647981841E-2</x:v>
      </x:c>
      <x:c r="J51" s="763">
        <x:f t="shared" si="4"/>
        <x:v>381100.3914742145</x:v>
      </x:c>
      <x:c r="K51" s="764">
        <x:f>+'7 - Cap Add WS'!J60</x:f>
        <x:v>225087.74285714285</x:v>
      </x:c>
      <x:c r="L51" s="763">
        <x:f>G51+J51+K51</x:f>
        <x:v>777777.94193954649</x:v>
      </x:c>
      <x:c r="M51" s="765">
        <x:f>'7 - Cap Add WS'!I25</x:f>
        <x:v>0</x:v>
      </x:c>
      <x:c r="N51" s="763">
        <x:v>0</x:v>
      </x:c>
      <x:c r="O51" s="763">
        <x:f t="shared" ref="O51:O58" si="6">+L51+N51</x:f>
        <x:v>777777.94193954649</x:v>
      </x:c>
      <x:c r="P51" s="765"/>
      <x:c r="Q51" s="763">
        <x:f t="shared" si="1"/>
        <x:v>777777.94193954649</x:v>
      </x:c>
      <x:c r="S51" s="782"/>
    </x:row>
    <x:row r="52" spans="1:19">
      <x:c r="A52" s="1785" t="s">
        <x:v>201</x:v>
      </x:c>
      <x:c r="B52" s="761"/>
      <x:c r="C52" s="1790" t="s">
        <x:v>1789</x:v>
      </x:c>
      <x:c r="D52" s="766" t="s">
        <x:v>1790</x:v>
      </x:c>
      <x:c r="E52" s="762">
        <x:f>+'7 - Cap Add WS'!M28</x:f>
        <x:v>13722120</x:v>
      </x:c>
      <x:c r="F52" s="729">
        <x:f t="shared" si="2"/>
        <x:v>2.1780688141575411E-2</x:v>
      </x:c>
      <x:c r="G52" s="763">
        <x:f t="shared" si="0"/>
        <x:v>298877.21636127477</x:v>
      </x:c>
      <x:c r="H52" s="762">
        <x:f>AVERAGE('7 - Cap Add WS'!O58,'7 - Cap Add WS'!O60)</x:f>
        <x:v>8723347.7142857201</x:v>
      </x:c>
      <x:c r="I52" s="729">
        <x:f t="shared" si="3"/>
        <x:v>7.3613880647981841E-2</x:v>
      </x:c>
      <x:c r="J52" s="763">
        <x:f t="shared" si="4"/>
        <x:v>642159.47749027424</x:v>
      </x:c>
      <x:c r="K52" s="764">
        <x:f>+'7 - Cap Add WS'!N60</x:f>
        <x:v>392060.57142857142</x:v>
      </x:c>
      <x:c r="L52" s="763">
        <x:f>G52+J52+K52</x:f>
        <x:v>1333097.2652801203</x:v>
      </x:c>
      <x:c r="M52" s="765">
        <x:f>'7 - Cap Add WS'!M25</x:f>
        <x:v>0</x:v>
      </x:c>
      <x:c r="N52" s="763">
        <x:v>0</x:v>
      </x:c>
      <x:c r="O52" s="763">
        <x:f t="shared" si="6"/>
        <x:v>1333097.2652801203</x:v>
      </x:c>
      <x:c r="P52" s="765"/>
      <x:c r="Q52" s="763">
        <x:f t="shared" si="1"/>
        <x:v>1333097.2652801203</x:v>
      </x:c>
    </x:row>
    <x:row r="53" spans="1:19">
      <x:c r="A53" s="1785" t="s">
        <x:v>202</x:v>
      </x:c>
      <x:c r="B53" s="761"/>
      <x:c r="C53" s="1790" t="s">
        <x:v>1791</x:v>
      </x:c>
      <x:c r="D53" s="766" t="s">
        <x:v>1792</x:v>
      </x:c>
      <x:c r="E53" s="762">
        <x:f>+'7 - Cap Add WS'!Q28</x:f>
        <x:v>26046638</x:v>
      </x:c>
      <x:c r="F53" s="729">
        <x:f t="shared" si="2"/>
        <x:v>2.1780688141575411E-2</x:v>
      </x:c>
      <x:c r="G53" s="763">
        <x:f t="shared" si="0"/>
        <x:v>567313.69941450749</x:v>
      </x:c>
      <x:c r="H53" s="762">
        <x:f>AVERAGE('7 - Cap Add WS'!S58,'7 - Cap Add WS'!S60)</x:f>
        <x:v>16434188.261904787</x:v>
      </x:c>
      <x:c r="I53" s="729">
        <x:f t="shared" si="3"/>
        <x:v>7.3613880647981841E-2</x:v>
      </x:c>
      <x:c r="J53" s="763">
        <x:f t="shared" si="4"/>
        <x:v>1209784.3732583232</x:v>
      </x:c>
      <x:c r="K53" s="764">
        <x:f>+'7 - Cap Add WS'!R60</x:f>
        <x:v>744189.65714285709</x:v>
      </x:c>
      <x:c r="L53" s="763">
        <x:f t="shared" ref="L53:L58" si="7">G53+J53+K53</x:f>
        <x:v>2521287.729815688</x:v>
      </x:c>
      <x:c r="M53" s="765">
        <x:f>'7 - Cap Add WS'!Q25</x:f>
        <x:v>150</x:v>
      </x:c>
      <x:c r="N53" s="763">
        <x:f>'7 - Cap Add WS'!T64-'7 - Cap Add WS'!T63</x:f>
        <x:v>124317.85348608438</x:v>
      </x:c>
      <x:c r="O53" s="763">
        <x:f t="shared" si="6"/>
        <x:v>2645605.5833017724</x:v>
      </x:c>
      <x:c r="P53" s="765"/>
      <x:c r="Q53" s="763">
        <x:f t="shared" si="1"/>
        <x:v>2645605.5833017724</x:v>
      </x:c>
    </x:row>
    <x:row r="54" spans="1:19">
      <x:c r="A54" s="1785" t="s">
        <x:v>203</x:v>
      </x:c>
      <x:c r="B54" s="761"/>
      <x:c r="C54" s="1790" t="s">
        <x:v>1793</x:v>
      </x:c>
      <x:c r="D54" s="766" t="s">
        <x:v>1794</x:v>
      </x:c>
      <x:c r="E54" s="762">
        <x:f>+'7 - Cap Add WS'!U28</x:f>
        <x:v>18572212</x:v>
      </x:c>
      <x:c r="F54" s="729">
        <x:f t="shared" si="2"/>
        <x:v>2.1780688141575411E-2</x:v>
      </x:c>
      <x:c r="G54" s="763">
        <x:f t="shared" si="0"/>
        <x:v>404515.55767122452</x:v>
      </x:c>
      <x:c r="H54" s="762">
        <x:f>AVERAGE('7 - Cap Add WS'!W58,'7 - Cap Add WS'!W60)</x:f>
        <x:v>11718181.380952384</x:v>
      </x:c>
      <x:c r="I54" s="729">
        <x:f t="shared" si="3"/>
        <x:v>7.3613880647981841E-2</x:v>
      </x:c>
      <x:c r="J54" s="763">
        <x:f t="shared" si="4"/>
        <x:v>862620.80558883189</x:v>
      </x:c>
      <x:c r="K54" s="764">
        <x:f>+'7 - Cap Add WS'!V60</x:f>
        <x:v>530634.62857142859</x:v>
      </x:c>
      <x:c r="L54" s="763">
        <x:f t="shared" si="7"/>
        <x:v>1797770.9918314849</x:v>
      </x:c>
      <x:c r="M54" s="765">
        <x:f>'7 - Cap Add WS'!U25</x:f>
        <x:v>150</x:v>
      </x:c>
      <x:c r="N54" s="763">
        <x:f>'7 - Cap Add WS'!X64-'7 - Cap Add WS'!X63</x:f>
        <x:v>88643.207247265149</x:v>
      </x:c>
      <x:c r="O54" s="763">
        <x:f t="shared" si="6"/>
        <x:v>1886414.1990787501</x:v>
      </x:c>
      <x:c r="P54" s="765"/>
      <x:c r="Q54" s="763">
        <x:f t="shared" si="1"/>
        <x:v>1886414.1990787501</x:v>
      </x:c>
    </x:row>
    <x:row r="55" spans="1:19">
      <x:c r="A55" s="1785" t="s">
        <x:v>204</x:v>
      </x:c>
      <x:c r="B55" s="761"/>
      <x:c r="C55" s="1790" t="s">
        <x:v>1795</x:v>
      </x:c>
      <x:c r="D55" s="766" t="s">
        <x:v>1796</x:v>
      </x:c>
      <x:c r="E55" s="762">
        <x:f>+'7 - Cap Add WS'!Y28</x:f>
        <x:v>6759777</x:v>
      </x:c>
      <x:c r="F55" s="729">
        <x:f t="shared" si="2"/>
        <x:v>2.1780688141575411E-2</x:v>
      </x:c>
      <x:c r="G55" s="763">
        <x:f t="shared" si="0"/>
        <x:v>147232.59474359421</x:v>
      </x:c>
      <x:c r="H55" s="762">
        <x:f>AVERAGE('7 - Cap Add WS'!AA58,'7 - Cap Add WS'!AA60)</x:f>
        <x:v>4570896.8285714295</x:v>
      </x:c>
      <x:c r="I55" s="729">
        <x:f t="shared" si="3"/>
        <x:v>7.3613880647981841E-2</x:v>
      </x:c>
      <x:c r="J55" s="763">
        <x:f t="shared" si="4"/>
        <x:v>336481.45359269594</x:v>
      </x:c>
      <x:c r="K55" s="764">
        <x:f>+'7 - Cap Add WS'!Z60</x:f>
        <x:v>193136.48571428572</x:v>
      </x:c>
      <x:c r="L55" s="763">
        <x:f t="shared" si="7"/>
        <x:v>676850.53405057592</x:v>
      </x:c>
      <x:c r="M55" s="765">
        <x:f>'7 - Cap Add WS'!Y25</x:f>
        <x:v>150</x:v>
      </x:c>
      <x:c r="N55" s="763">
        <x:f>'7 - Cap Add WS'!AB64-'7 - Cap Add WS'!AB63</x:f>
        <x:v>34872.256636041915</x:v>
      </x:c>
      <x:c r="O55" s="763">
        <x:f t="shared" si="6"/>
        <x:v>711722.79068661784</x:v>
      </x:c>
      <x:c r="P55" s="765"/>
      <x:c r="Q55" s="763">
        <x:f t="shared" si="1"/>
        <x:v>711722.79068661784</x:v>
      </x:c>
    </x:row>
    <x:row r="56" spans="1:19">
      <x:c r="A56" s="1785" t="s">
        <x:v>607</x:v>
      </x:c>
      <x:c r="B56" s="761"/>
      <x:c r="C56" s="1790" t="s">
        <x:v>1797</x:v>
      </x:c>
      <x:c r="D56" s="766" t="s">
        <x:v>1798</x:v>
      </x:c>
      <x:c r="E56" s="762">
        <x:f>+'7 - Cap Add WS'!AC28</x:f>
        <x:v>4045398</x:v>
      </x:c>
      <x:c r="F56" s="729">
        <x:f t="shared" si="2"/>
        <x:v>2.1780688141575411E-2</x:v>
      </x:c>
      <x:c r="G56" s="763">
        <x:f t="shared" si="0"/>
        <x:v>88111.552246552877</x:v>
      </x:c>
      <x:c r="H56" s="762">
        <x:f>AVERAGE('7 - Cap Add WS'!AE58,'7 - Cap Add WS'!AE60)</x:f>
        <x:v>3422614.0151666673</x:v>
      </x:c>
      <x:c r="I56" s="729">
        <x:f t="shared" si="3"/>
        <x:v>7.3613880647981841E-2</x:v>
      </x:c>
      <x:c r="J56" s="763">
        <x:f t="shared" si="4"/>
        <x:v>251951.89961658895</x:v>
      </x:c>
      <x:c r="K56" s="764">
        <x:f>+'7 - Cap Add WS'!AD60</x:f>
        <x:v>115582.8</x:v>
      </x:c>
      <x:c r="L56" s="763">
        <x:f t="shared" si="7"/>
        <x:v>455646.25186314184</x:v>
      </x:c>
      <x:c r="M56" s="765">
        <x:f>'7 - Cap Add WS'!AC25</x:f>
        <x:v>0</x:v>
      </x:c>
      <x:c r="N56" s="763">
        <x:v>0</x:v>
      </x:c>
      <x:c r="O56" s="763">
        <x:f t="shared" si="6"/>
        <x:v>455646.25186314184</x:v>
      </x:c>
      <x:c r="P56" s="765"/>
      <x:c r="Q56" s="763">
        <x:f t="shared" si="1"/>
        <x:v>455646.25186314184</x:v>
      </x:c>
    </x:row>
    <x:row r="57" spans="1:19">
      <x:c r="A57" s="1785" t="s">
        <x:v>608</x:v>
      </x:c>
      <x:c r="B57" s="761"/>
      <x:c r="C57" s="1790" t="s">
        <x:v>1799</x:v>
      </x:c>
      <x:c r="D57" s="766" t="s">
        <x:v>1800</x:v>
      </x:c>
      <x:c r="E57" s="762">
        <x:f>+'7 - Cap Add WS'!AG28</x:f>
        <x:v>13176210</x:v>
      </x:c>
      <x:c r="F57" s="729">
        <x:f t="shared" si="2"/>
        <x:v>2.1780688141575411E-2</x:v>
      </x:c>
      <x:c r="G57" s="763">
        <x:f t="shared" si="0"/>
        <x:v>286986.92089790734</x:v>
      </x:c>
      <x:c r="H57" s="762">
        <x:f>AVERAGE('7 - Cap Add WS'!AI58,'7 - Cap Add WS'!AI60)</x:f>
        <x:v>10510771.030952375</x:v>
      </x:c>
      <x:c r="I57" s="729">
        <x:f t="shared" si="3"/>
        <x:v>7.3613880647981841E-2</x:v>
      </x:c>
      <x:c r="J57" s="763">
        <x:f t="shared" si="4"/>
        <x:v>773738.64419079316</x:v>
      </x:c>
      <x:c r="K57" s="764">
        <x:f>+'7 - Cap Add WS'!AH60</x:f>
        <x:v>376463.14285714284</x:v>
      </x:c>
      <x:c r="L57" s="763">
        <x:f t="shared" si="7"/>
        <x:v>1437188.7079458432</x:v>
      </x:c>
      <x:c r="M57" s="765">
        <x:f>'7 - Cap Add WS'!AG25</x:f>
        <x:v>0</x:v>
      </x:c>
      <x:c r="N57" s="763">
        <x:v>0</x:v>
      </x:c>
      <x:c r="O57" s="763">
        <x:f t="shared" si="6"/>
        <x:v>1437188.7079458432</x:v>
      </x:c>
      <x:c r="P57" s="765"/>
      <x:c r="Q57" s="763">
        <x:f t="shared" si="1"/>
        <x:v>1437188.7079458432</x:v>
      </x:c>
    </x:row>
    <x:row r="58" spans="1:19">
      <x:c r="A58" s="1785" t="s">
        <x:v>609</x:v>
      </x:c>
      <x:c r="B58" s="761"/>
      <x:c r="C58" s="1790" t="s">
        <x:v>1801</x:v>
      </x:c>
      <x:c r="D58" s="766" t="s">
        <x:v>1802</x:v>
      </x:c>
      <x:c r="E58" s="762">
        <x:f>+'7 - Cap Add WS'!AK28</x:f>
        <x:v>14841978</x:v>
      </x:c>
      <x:c r="F58" s="729">
        <x:f t="shared" si="2"/>
        <x:v>2.1780688141575411E-2</x:v>
      </x:c>
      <x:c r="G58" s="763">
        <x:f t="shared" si="0"/>
        <x:v>323268.49422212312</x:v>
      </x:c>
      <x:c r="H58" s="762">
        <x:f>AVERAGE('7 - Cap Add WS'!AM58,'7 - Cap Add WS'!AM60)</x:f>
        <x:v>12739135.728571432</x:v>
      </x:c>
      <x:c r="I58" s="729">
        <x:f t="shared" si="3"/>
        <x:v>7.3613880647981841E-2</x:v>
      </x:c>
      <x:c r="J58" s="763">
        <x:f t="shared" si="4"/>
        <x:v>937777.21708149859</x:v>
      </x:c>
      <x:c r="K58" s="764">
        <x:f>+'7 - Cap Add WS'!AL60</x:f>
        <x:v>424056.51428571431</x:v>
      </x:c>
      <x:c r="L58" s="763">
        <x:f t="shared" si="7"/>
        <x:v>1685102.2255893361</x:v>
      </x:c>
      <x:c r="M58" s="765">
        <x:f>'7 - Cap Add WS'!AK25</x:f>
        <x:v>0</x:v>
      </x:c>
      <x:c r="N58" s="763">
        <x:v>0</x:v>
      </x:c>
      <x:c r="O58" s="763">
        <x:f t="shared" si="6"/>
        <x:v>1685102.2255893361</x:v>
      </x:c>
      <x:c r="P58" s="765"/>
      <x:c r="Q58" s="763">
        <x:f t="shared" si="1"/>
        <x:v>1685102.2255893361</x:v>
      </x:c>
      <x:c r="S58" s="782"/>
    </x:row>
    <x:row r="59" spans="1:19">
      <x:c r="A59" s="1785" t="s">
        <x:v>610</x:v>
      </x:c>
      <x:c r="B59" s="761"/>
      <x:c r="C59" s="1790" t="s">
        <x:v>1755</x:v>
      </x:c>
      <x:c r="D59" s="766" t="s">
        <x:v>1803</x:v>
      </x:c>
      <x:c r="E59" s="762">
        <x:f>+'7 - Cap Add WS'!AO28</x:f>
        <x:v>13000000</x:v>
      </x:c>
      <x:c r="F59" s="729">
        <x:f t="shared" si="2"/>
        <x:v>2.1780688141575411E-2</x:v>
      </x:c>
      <x:c r="G59" s="763">
        <x:f t="shared" si="0"/>
        <x:v>283148.94584048033</x:v>
      </x:c>
      <x:c r="H59" s="762">
        <x:f>AVERAGE('7 - Cap Add WS'!AQ58,'7 - Cap Add WS'!AQ60)</x:f>
        <x:v>11328571.428571431</x:v>
      </x:c>
      <x:c r="I59" s="729">
        <x:f t="shared" si="3"/>
        <x:v>7.3613880647981841E-2</x:v>
      </x:c>
      <x:c r="J59" s="763">
        <x:f t="shared" ref="J59" si="8">H59*I59</x:f>
        <x:v>833940.10505499446</x:v>
      </x:c>
      <x:c r="K59" s="764">
        <x:f>+'7 - Cap Add WS'!AP60</x:f>
        <x:v>371428.57142857142</x:v>
      </x:c>
      <x:c r="L59" s="763">
        <x:f t="shared" ref="L59" si="9">G59+J59+K59</x:f>
        <x:v>1488517.6223240462</x:v>
      </x:c>
      <x:c r="M59" s="765">
        <x:f>'7 - Cap Add WS'!AO25</x:f>
        <x:v>0</x:v>
      </x:c>
      <x:c r="N59" s="763">
        <x:v>0</x:v>
      </x:c>
      <x:c r="O59" s="763">
        <x:f t="shared" ref="O59" si="10">+L59+N59</x:f>
        <x:v>1488517.6223240462</x:v>
      </x:c>
      <x:c r="P59" s="765"/>
      <x:c r="Q59" s="763">
        <x:f t="shared" ref="Q59" si="11">+O59+P59</x:f>
        <x:v>1488517.6223240462</x:v>
      </x:c>
      <x:c r="S59" s="782"/>
    </x:row>
    <x:row r="60" spans="1:19">
      <x:c r="A60" s="1785" t="s">
        <x:v>611</x:v>
      </x:c>
      <x:c r="B60" s="761"/>
      <x:c r="C60" s="1790" t="s">
        <x:v>1756</x:v>
      </x:c>
      <x:c r="D60" s="766" t="s">
        <x:v>1804</x:v>
      </x:c>
      <x:c r="E60" s="762">
        <x:f>+'7 - Cap Add WS'!AS28</x:f>
        <x:v>70000</x:v>
      </x:c>
      <x:c r="F60" s="729">
        <x:f t="shared" si="2"/>
        <x:v>2.1780688141575411E-2</x:v>
      </x:c>
      <x:c r="G60" s="763">
        <x:f t="shared" si="0"/>
        <x:v>1524.6481699102787</x:v>
      </x:c>
      <x:c r="H60" s="762">
        <x:f>AVERAGE('7 - Cap Add WS'!AU58,'7 - Cap Add WS'!AU58)</x:f>
        <x:v>46500</x:v>
      </x:c>
      <x:c r="I60" s="729">
        <x:f t="shared" si="3"/>
        <x:v>7.3613880647981841E-2</x:v>
      </x:c>
      <x:c r="J60" s="763">
        <x:f t="shared" ref="J60" si="12">H60*I60</x:f>
        <x:v>3423.0454501311556</x:v>
      </x:c>
      <x:c r="K60" s="764">
        <x:f>+'7 - Cap Add WS'!AT60</x:f>
        <x:v>2000</x:v>
      </x:c>
      <x:c r="L60" s="763">
        <x:f t="shared" ref="L60" si="13">G60+J60+K60</x:f>
        <x:v>6947.6936200414348</x:v>
      </x:c>
      <x:c r="M60" s="765">
        <x:f>'7 - Cap Add WS'!AS25</x:f>
        <x:v>0</x:v>
      </x:c>
      <x:c r="N60" s="763">
        <x:v>0</x:v>
      </x:c>
      <x:c r="O60" s="763">
        <x:f t="shared" ref="O60" si="14">+L60+N60</x:f>
        <x:v>6947.6936200414348</x:v>
      </x:c>
      <x:c r="P60" s="765"/>
      <x:c r="Q60" s="763">
        <x:f t="shared" ref="Q60" si="15">+O60+P60</x:f>
        <x:v>6947.6936200414348</x:v>
      </x:c>
      <x:c r="S60" s="782"/>
    </x:row>
    <x:row r="61" spans="1:19">
      <x:c r="A61" s="1785" t="s">
        <x:v>612</x:v>
      </x:c>
      <x:c r="B61" s="761"/>
      <x:c r="C61" s="1790"/>
      <x:c r="D61" s="766"/>
      <x:c r="E61" s="762"/>
      <x:c r="F61" s="729"/>
      <x:c r="G61" s="763"/>
      <x:c r="H61" s="762"/>
      <x:c r="I61" s="729"/>
      <x:c r="J61" s="763"/>
      <x:c r="K61" s="764"/>
      <x:c r="L61" s="763"/>
      <x:c r="M61" s="765"/>
      <x:c r="N61" s="763"/>
      <x:c r="O61" s="763"/>
      <x:c r="P61" s="765"/>
      <x:c r="Q61" s="763"/>
      <x:c r="S61" s="782"/>
    </x:row>
    <x:row r="62" spans="1:19">
      <x:c r="A62" s="1786" t="s">
        <x:v>613</x:v>
      </x:c>
      <x:c r="B62" s="761"/>
      <x:c r="C62" s="767"/>
      <x:c r="D62" s="766"/>
      <x:c r="E62" s="762"/>
      <x:c r="F62" s="729"/>
      <x:c r="G62" s="763"/>
      <x:c r="H62" s="762"/>
      <x:c r="I62" s="729"/>
      <x:c r="J62" s="763"/>
      <x:c r="K62" s="764"/>
      <x:c r="L62" s="763"/>
      <x:c r="M62" s="765"/>
      <x:c r="N62" s="763"/>
      <x:c r="O62" s="763"/>
      <x:c r="P62" s="765"/>
      <x:c r="Q62" s="763"/>
    </x:row>
    <x:row r="63" spans="1:19">
      <x:c r="A63" s="1785" t="s">
        <x:v>614</x:v>
      </x:c>
      <x:c r="B63" s="761"/>
      <x:c r="C63" s="767"/>
      <x:c r="D63" s="766"/>
      <x:c r="E63" s="762"/>
      <x:c r="F63" s="729"/>
      <x:c r="G63" s="763"/>
      <x:c r="H63" s="762"/>
      <x:c r="I63" s="729"/>
      <x:c r="J63" s="763"/>
      <x:c r="K63" s="764"/>
      <x:c r="L63" s="763"/>
      <x:c r="M63" s="765"/>
      <x:c r="N63" s="763"/>
      <x:c r="O63" s="763"/>
      <x:c r="P63" s="765"/>
      <x:c r="Q63" s="763"/>
    </x:row>
    <x:row r="64" spans="1:19">
      <x:c r="A64" s="1785" t="s">
        <x:v>615</x:v>
      </x:c>
      <x:c r="B64" s="761"/>
      <x:c r="C64" s="767"/>
      <x:c r="D64" s="766"/>
      <x:c r="E64" s="762"/>
      <x:c r="F64" s="729"/>
      <x:c r="G64" s="763"/>
      <x:c r="H64" s="762"/>
      <x:c r="I64" s="729"/>
      <x:c r="J64" s="763"/>
      <x:c r="K64" s="764"/>
      <x:c r="L64" s="763"/>
      <x:c r="M64" s="765"/>
      <x:c r="N64" s="763"/>
      <x:c r="O64" s="763"/>
      <x:c r="P64" s="765"/>
      <x:c r="Q64" s="763"/>
    </x:row>
    <x:row r="65" spans="1:18">
      <x:c r="A65" s="1785" t="s">
        <x:v>616</x:v>
      </x:c>
      <x:c r="B65" s="761"/>
      <x:c r="C65" s="767"/>
      <x:c r="D65" s="766"/>
      <x:c r="E65" s="762"/>
      <x:c r="F65" s="729"/>
      <x:c r="G65" s="763"/>
      <x:c r="H65" s="762"/>
      <x:c r="I65" s="729"/>
      <x:c r="J65" s="763"/>
      <x:c r="K65" s="764"/>
      <x:c r="L65" s="763"/>
      <x:c r="M65" s="765"/>
      <x:c r="N65" s="763"/>
      <x:c r="O65" s="763"/>
      <x:c r="P65" s="765"/>
      <x:c r="Q65" s="763"/>
    </x:row>
    <x:row r="66" spans="1:18">
      <x:c r="A66" s="1785" t="s">
        <x:v>617</x:v>
      </x:c>
      <x:c r="B66" s="761"/>
      <x:c r="C66" s="767"/>
      <x:c r="D66" s="766"/>
      <x:c r="E66" s="762"/>
      <x:c r="F66" s="729"/>
      <x:c r="G66" s="763"/>
      <x:c r="H66" s="762"/>
      <x:c r="I66" s="729"/>
      <x:c r="J66" s="763"/>
      <x:c r="K66" s="764"/>
      <x:c r="L66" s="763"/>
      <x:c r="M66" s="765"/>
      <x:c r="N66" s="763"/>
      <x:c r="O66" s="763"/>
      <x:c r="P66" s="765"/>
      <x:c r="Q66" s="763"/>
    </x:row>
    <x:row r="67" spans="1:18">
      <x:c r="A67" s="1785" t="s">
        <x:v>618</x:v>
      </x:c>
      <x:c r="B67" s="761"/>
      <x:c r="C67" s="767"/>
      <x:c r="D67" s="766"/>
      <x:c r="E67" s="762"/>
      <x:c r="F67" s="729"/>
      <x:c r="G67" s="768"/>
      <x:c r="H67" s="762"/>
      <x:c r="I67" s="729"/>
      <x:c r="J67" s="763"/>
      <x:c r="K67" s="764"/>
      <x:c r="L67" s="763"/>
      <x:c r="M67" s="765"/>
      <x:c r="N67" s="763"/>
      <x:c r="O67" s="763"/>
      <x:c r="P67" s="764"/>
      <x:c r="Q67" s="763"/>
    </x:row>
    <x:row r="68" spans="1:18">
      <x:c r="A68" s="1786" t="s">
        <x:v>619</x:v>
      </x:c>
      <x:c r="B68" s="761"/>
      <x:c r="C68" s="769"/>
      <x:c r="D68" s="766"/>
      <x:c r="E68" s="762"/>
      <x:c r="F68" s="729"/>
      <x:c r="G68" s="768"/>
      <x:c r="H68" s="762"/>
      <x:c r="I68" s="729"/>
      <x:c r="J68" s="763"/>
      <x:c r="K68" s="764"/>
      <x:c r="L68" s="763"/>
      <x:c r="M68" s="765"/>
      <x:c r="N68" s="763"/>
      <x:c r="O68" s="763"/>
      <x:c r="P68" s="764"/>
      <x:c r="Q68" s="763"/>
    </x:row>
    <x:row r="69" spans="1:18">
      <x:c r="A69" s="1785" t="s">
        <x:v>620</x:v>
      </x:c>
      <x:c r="B69" s="761"/>
      <x:c r="C69" s="767"/>
      <x:c r="D69" s="766"/>
      <x:c r="E69" s="762"/>
      <x:c r="F69" s="729"/>
      <x:c r="G69" s="768"/>
      <x:c r="H69" s="762"/>
      <x:c r="I69" s="729"/>
      <x:c r="J69" s="763"/>
      <x:c r="K69" s="764"/>
      <x:c r="L69" s="763"/>
      <x:c r="M69" s="765"/>
      <x:c r="N69" s="763"/>
      <x:c r="O69" s="763"/>
      <x:c r="P69" s="764"/>
      <x:c r="Q69" s="763"/>
    </x:row>
    <x:row r="70" spans="1:18">
      <x:c r="A70" s="1785" t="s">
        <x:v>621</x:v>
      </x:c>
      <x:c r="B70" s="761"/>
      <x:c r="C70" s="767"/>
      <x:c r="D70" s="766"/>
      <x:c r="E70" s="762"/>
      <x:c r="F70" s="729"/>
      <x:c r="G70" s="768"/>
      <x:c r="H70" s="762"/>
      <x:c r="I70" s="729"/>
      <x:c r="J70" s="763"/>
      <x:c r="K70" s="764"/>
      <x:c r="L70" s="763"/>
      <x:c r="M70" s="765"/>
      <x:c r="N70" s="763"/>
      <x:c r="O70" s="763"/>
      <x:c r="P70" s="764"/>
      <x:c r="Q70" s="763"/>
    </x:row>
    <x:row r="71" spans="1:18">
      <x:c r="A71" s="1785" t="s">
        <x:v>622</x:v>
      </x:c>
      <x:c r="C71" s="767"/>
      <x:c r="D71" s="766"/>
      <x:c r="E71" s="762"/>
      <x:c r="F71" s="729"/>
      <x:c r="G71" s="768"/>
      <x:c r="H71" s="762"/>
      <x:c r="I71" s="729"/>
      <x:c r="J71" s="763"/>
      <x:c r="K71" s="764"/>
      <x:c r="L71" s="763"/>
      <x:c r="M71" s="765"/>
      <x:c r="N71" s="763"/>
      <x:c r="O71" s="763"/>
      <x:c r="P71" s="764"/>
      <x:c r="Q71" s="763"/>
    </x:row>
    <x:row r="72" spans="1:18">
      <x:c r="A72" s="1785" t="s">
        <x:v>623</x:v>
      </x:c>
      <x:c r="C72" s="769"/>
      <x:c r="D72" s="770"/>
      <x:c r="E72" s="762"/>
      <x:c r="F72" s="729"/>
      <x:c r="G72" s="768"/>
      <x:c r="H72" s="771"/>
      <x:c r="I72" s="729"/>
      <x:c r="J72" s="763"/>
      <x:c r="K72" s="772"/>
      <x:c r="L72" s="763"/>
      <x:c r="M72" s="765"/>
      <x:c r="N72" s="763"/>
      <x:c r="O72" s="763"/>
      <x:c r="P72" s="764"/>
      <x:c r="Q72" s="763"/>
    </x:row>
    <x:row r="73" spans="1:18">
      <x:c r="A73" s="1785" t="s">
        <x:v>624</x:v>
      </x:c>
      <x:c r="C73" s="769"/>
      <x:c r="D73" s="769"/>
      <x:c r="E73" s="762"/>
      <x:c r="F73" s="729"/>
      <x:c r="G73" s="768"/>
      <x:c r="H73" s="762"/>
      <x:c r="I73" s="729"/>
      <x:c r="J73" s="763"/>
      <x:c r="K73" s="764"/>
      <x:c r="L73" s="763"/>
      <x:c r="M73" s="765"/>
      <x:c r="N73" s="763"/>
      <x:c r="O73" s="763"/>
      <x:c r="P73" s="764"/>
      <x:c r="Q73" s="763"/>
    </x:row>
    <x:row r="74" spans="1:18">
      <x:c r="A74" s="1787"/>
      <x:c r="B74" s="774"/>
      <x:c r="C74" s="775"/>
      <x:c r="D74" s="775"/>
      <x:c r="E74" s="775"/>
      <x:c r="F74" s="774"/>
      <x:c r="G74" s="776"/>
      <x:c r="H74" s="775"/>
      <x:c r="I74" s="774"/>
      <x:c r="J74" s="777"/>
      <x:c r="K74" s="778"/>
      <x:c r="L74" s="777"/>
      <x:c r="M74" s="779"/>
      <x:c r="N74" s="780"/>
      <x:c r="O74" s="780"/>
      <x:c r="P74" s="778"/>
      <x:c r="Q74" s="777"/>
    </x:row>
    <x:row r="75" spans="1:18">
      <x:c r="A75" s="1781" t="s">
        <x:v>625</x:v>
      </x:c>
      <x:c r="B75" s="735"/>
      <x:c r="C75" s="712" t="s">
        <x:v>626</x:v>
      </x:c>
      <x:c r="D75" s="712"/>
      <x:c r="E75" s="711">
        <x:f>SUM(E49:E74)</x:f>
        <x:v>2039166779.5557442</x:v>
      </x:c>
      <x:c r="F75" s="711"/>
      <x:c r="G75" s="711">
        <x:f>SUM(G49:G74)</x:f>
        <x:v>44414455.694164313</x:v>
      </x:c>
      <x:c r="H75" s="711">
        <x:f>SUM(H49:H74)</x:f>
        <x:v>1648092859.2488208</x:v>
      </x:c>
      <x:c r="I75" s="710"/>
      <x:c r="J75" s="711">
        <x:f>SUM(J49:J74)</x:f>
        <x:v>121322511.03753385</x:v>
      </x:c>
      <x:c r="K75" s="711">
        <x:f>SUM(K49:K74)</x:f>
        <x:v>72595436</x:v>
      </x:c>
      <x:c r="L75" s="711">
        <x:f>SUM(L49:L74)</x:f>
        <x:v>238332402.73169816</x:v>
      </x:c>
      <x:c r="M75" s="711"/>
      <x:c r="N75" s="711">
        <x:f>SUM(N49:N74)</x:f>
        <x:v>272088.68674064125</x:v>
      </x:c>
      <x:c r="O75" s="711">
        <x:f>SUM(O49:O74)</x:f>
        <x:v>238604491.41843879</x:v>
      </x:c>
      <x:c r="P75" s="711">
        <x:f>SUM(P49:P74)</x:f>
        <x:v>0</x:v>
      </x:c>
      <x:c r="Q75" s="711">
        <x:f>SUM(Q49:Q74)</x:f>
        <x:v>238604491.41843879</x:v>
      </x:c>
    </x:row>
    <x:row r="76" spans="1:18">
      <x:c r="A76" s="1781"/>
      <x:c r="B76" s="735"/>
      <x:c r="C76" s="712"/>
      <x:c r="D76" s="712"/>
      <x:c r="E76" s="711"/>
      <x:c r="F76" s="711"/>
      <x:c r="G76" s="711"/>
      <x:c r="H76" s="711"/>
      <x:c r="I76" s="710"/>
      <x:c r="J76" s="711"/>
      <x:c r="K76" s="711"/>
      <x:c r="L76" s="711"/>
      <x:c r="M76" s="711"/>
      <x:c r="N76" s="711"/>
      <x:c r="O76" s="711"/>
      <x:c r="P76" s="711"/>
      <x:c r="Q76" s="711"/>
    </x:row>
    <x:row r="77" spans="1:18">
      <x:c r="E77" s="711"/>
      <x:c r="F77" s="711"/>
      <x:c r="G77" s="711"/>
      <x:c r="H77" s="711"/>
      <x:c r="I77" s="711"/>
      <x:c r="J77" s="711"/>
      <x:c r="K77" s="711"/>
      <x:c r="L77" s="729"/>
    </x:row>
    <x:row r="78" spans="1:18">
      <x:c r="A78" s="1677" t="s">
        <x:v>627</x:v>
      </x:c>
    </x:row>
    <x:row r="79" spans="1:18" ht="13.5" thickBot="1">
      <x:c r="A79" s="1788" t="s">
        <x:v>628</x:v>
      </x:c>
    </x:row>
    <x:row r="80" spans="1:18">
      <x:c r="A80" s="1789" t="s">
        <x:v>9</x:v>
      </x:c>
      <x:c r="C80" s="1948" t="s">
        <x:v>1614</x:v>
      </x:c>
      <x:c r="D80" s="1948"/>
      <x:c r="E80" s="1948"/>
      <x:c r="F80" s="1948"/>
      <x:c r="G80" s="1948"/>
      <x:c r="H80" s="1948"/>
      <x:c r="I80" s="1948"/>
      <x:c r="J80" s="1948"/>
      <x:c r="K80" s="1948"/>
      <x:c r="L80" s="1948"/>
      <x:c r="M80" s="1948"/>
      <x:c r="N80" s="1948"/>
      <x:c r="O80" s="1948"/>
      <x:c r="P80" s="1948"/>
      <x:c r="Q80" s="1948"/>
      <x:c r="R80" s="782"/>
    </x:row>
    <x:row r="81" spans="1:17">
      <x:c r="A81" s="1789" t="s">
        <x:v>10</x:v>
      </x:c>
      <x:c r="C81" s="1948" t="s">
        <x:v>629</x:v>
      </x:c>
      <x:c r="D81" s="1948"/>
      <x:c r="E81" s="1948"/>
      <x:c r="F81" s="1948"/>
      <x:c r="G81" s="1948"/>
      <x:c r="H81" s="1948"/>
      <x:c r="I81" s="1948"/>
      <x:c r="J81" s="1948"/>
      <x:c r="K81" s="1948"/>
      <x:c r="L81" s="1948"/>
      <x:c r="M81" s="1948"/>
      <x:c r="N81" s="1948"/>
      <x:c r="O81" s="1948"/>
      <x:c r="P81" s="1948"/>
      <x:c r="Q81" s="1948"/>
    </x:row>
    <x:row r="82" spans="1:17">
      <x:c r="A82" s="1789" t="s">
        <x:v>11</x:v>
      </x:c>
      <x:c r="C82" s="1949" t="s">
        <x:v>630</x:v>
      </x:c>
      <x:c r="D82" s="1949"/>
      <x:c r="E82" s="1949"/>
      <x:c r="F82" s="1949"/>
      <x:c r="G82" s="1949"/>
      <x:c r="H82" s="1949"/>
      <x:c r="I82" s="1949"/>
      <x:c r="J82" s="1949"/>
      <x:c r="K82" s="1949"/>
      <x:c r="L82" s="1949"/>
      <x:c r="M82" s="1949"/>
      <x:c r="N82" s="1949"/>
      <x:c r="O82" s="1949"/>
      <x:c r="P82" s="1949"/>
      <x:c r="Q82" s="1949"/>
    </x:row>
    <x:row r="83" spans="1:17">
      <x:c r="C83" s="703" t="s">
        <x:v>631</x:v>
      </x:c>
    </x:row>
    <x:row r="84" spans="1:17">
      <x:c r="A84" s="1789" t="s">
        <x:v>14</x:v>
      </x:c>
      <x:c r="C84" s="1949" t="s">
        <x:v>632</x:v>
      </x:c>
      <x:c r="D84" s="1949"/>
      <x:c r="E84" s="1949"/>
      <x:c r="F84" s="1949"/>
      <x:c r="G84" s="1949"/>
      <x:c r="H84" s="1949"/>
      <x:c r="I84" s="1949"/>
      <x:c r="J84" s="1949"/>
      <x:c r="K84" s="1949"/>
      <x:c r="L84" s="1949"/>
      <x:c r="M84" s="1949"/>
      <x:c r="N84" s="1949"/>
      <x:c r="O84" s="1949"/>
      <x:c r="P84" s="1949"/>
      <x:c r="Q84" s="1949"/>
    </x:row>
    <x:row r="85" spans="1:17">
      <x:c r="A85" s="1677" t="s">
        <x:v>136</x:v>
      </x:c>
      <x:c r="C85" s="1950" t="s">
        <x:v>633</x:v>
      </x:c>
      <x:c r="D85" s="1950"/>
      <x:c r="E85" s="1950"/>
      <x:c r="F85" s="1950"/>
      <x:c r="G85" s="1950"/>
      <x:c r="H85" s="1950"/>
      <x:c r="I85" s="1950"/>
      <x:c r="J85" s="1950"/>
      <x:c r="K85" s="1950"/>
      <x:c r="L85" s="1950"/>
      <x:c r="M85" s="1950"/>
      <x:c r="N85" s="1950"/>
      <x:c r="O85" s="1950"/>
      <x:c r="P85" s="1950"/>
      <x:c r="Q85" s="1950"/>
    </x:row>
    <x:row r="86" spans="1:17">
      <x:c r="A86" s="1677" t="s">
        <x:v>137</x:v>
      </x:c>
      <x:c r="C86" s="1950" t="s">
        <x:v>634</x:v>
      </x:c>
      <x:c r="D86" s="1950"/>
      <x:c r="E86" s="1950"/>
      <x:c r="F86" s="1950"/>
      <x:c r="G86" s="1950"/>
      <x:c r="H86" s="1950"/>
      <x:c r="I86" s="1950"/>
      <x:c r="J86" s="1950"/>
      <x:c r="K86" s="1950"/>
      <x:c r="L86" s="1950"/>
      <x:c r="M86" s="1950"/>
      <x:c r="N86" s="1950"/>
      <x:c r="O86" s="1950"/>
      <x:c r="P86" s="1950"/>
      <x:c r="Q86" s="1950"/>
    </x:row>
    <x:row r="87" spans="1:17">
      <x:c r="A87" s="1677" t="s">
        <x:v>138</x:v>
      </x:c>
      <x:c r="C87" s="1950" t="s">
        <x:v>635</x:v>
      </x:c>
      <x:c r="D87" s="1950"/>
      <x:c r="E87" s="1950"/>
      <x:c r="F87" s="1950"/>
      <x:c r="G87" s="1950"/>
      <x:c r="H87" s="1950"/>
      <x:c r="I87" s="1950"/>
      <x:c r="J87" s="1950"/>
      <x:c r="K87" s="1950"/>
      <x:c r="L87" s="1950"/>
      <x:c r="M87" s="1950"/>
      <x:c r="N87" s="1950"/>
      <x:c r="O87" s="1950"/>
      <x:c r="P87" s="1950"/>
      <x:c r="Q87" s="1950"/>
    </x:row>
    <x:row r="88" spans="1:17">
      <x:c r="A88" s="1677" t="s">
        <x:v>507</x:v>
      </x:c>
      <x:c r="C88" s="1950" t="s">
        <x:v>636</x:v>
      </x:c>
      <x:c r="D88" s="1950"/>
      <x:c r="E88" s="1950"/>
      <x:c r="F88" s="1950"/>
      <x:c r="G88" s="1950"/>
      <x:c r="H88" s="1950"/>
      <x:c r="I88" s="1950"/>
      <x:c r="J88" s="1950"/>
      <x:c r="K88" s="1950"/>
      <x:c r="L88" s="1950"/>
      <x:c r="M88" s="1950"/>
      <x:c r="N88" s="1950"/>
      <x:c r="O88" s="1950"/>
      <x:c r="P88" s="1950"/>
      <x:c r="Q88" s="1950"/>
    </x:row>
    <x:row r="89" spans="1:17">
      <x:c r="A89" s="1677" t="s">
        <x:v>444</x:v>
      </x:c>
      <x:c r="C89" s="703" t="s">
        <x:v>637</x:v>
      </x:c>
    </x:row>
    <x:row r="90" spans="1:17">
      <x:c r="A90" s="741" t="s">
        <x:v>445</x:v>
      </x:c>
      <x:c r="C90" s="703" t="s">
        <x:v>638</x:v>
      </x:c>
      <x:c r="P90" s="710"/>
      <x:c r="Q90" s="742"/>
    </x:row>
    <x:row r="91" spans="1:17">
      <x:c r="A91" s="741" t="s">
        <x:v>446</x:v>
      </x:c>
      <x:c r="C91" s="703" t="s">
        <x:v>639</x:v>
      </x:c>
      <x:c r="D91" s="709"/>
      <x:c r="E91" s="728"/>
      <x:c r="F91" s="728"/>
      <x:c r="G91" s="710"/>
      <x:c r="J91" s="727"/>
      <x:c r="P91" s="710"/>
      <x:c r="Q91" s="724"/>
    </x:row>
    <x:row r="92" spans="1:17">
      <x:c r="A92" s="1677" t="s">
        <x:v>450</x:v>
      </x:c>
      <x:c r="C92" s="783" t="s">
        <x:v>1530</x:v>
      </x:c>
      <x:c r="G92" s="784"/>
    </x:row>
    <x:row r="93" spans="1:17">
      <x:c r="A93" s="1677" t="s">
        <x:v>452</x:v>
      </x:c>
      <x:c r="C93" s="703" t="s">
        <x:v>640</x:v>
      </x:c>
      <x:c r="K93" s="784"/>
    </x:row>
    <x:row r="94" spans="1:17">
      <x:c r="A94" s="1677" t="s">
        <x:v>455</x:v>
      </x:c>
      <x:c r="C94" s="703" t="s">
        <x:v>641</x:v>
      </x:c>
    </x:row>
    <x:row r="95" spans="1:17">
      <x:c r="C95" s="703" t="s">
        <x:v>642</x:v>
      </x:c>
    </x:row>
    <x:row r="96" spans="1:17" ht="12.75" customHeight="1">
      <x:c r="A96" s="1677" t="s">
        <x:v>456</x:v>
      </x:c>
      <x:c r="C96" s="1947" t="s">
        <x:v>1394</x:v>
      </x:c>
      <x:c r="D96" s="1947"/>
      <x:c r="E96" s="1947"/>
      <x:c r="F96" s="1947"/>
      <x:c r="G96" s="1947"/>
    </x:row>
  </x:sheetData>
  <x:mergeCells count="12">
    <x:mergeCell ref="C1:Q1"/>
    <x:mergeCell ref="C2:Q2"/>
    <x:mergeCell ref="C3:Q3"/>
    <x:mergeCell ref="C87:Q87"/>
    <x:mergeCell ref="C88:Q88"/>
    <x:mergeCell ref="C96:G96"/>
    <x:mergeCell ref="C80:Q80"/>
    <x:mergeCell ref="C81:Q81"/>
    <x:mergeCell ref="C82:Q82"/>
    <x:mergeCell ref="C84:Q84"/>
    <x:mergeCell ref="C85:Q85"/>
    <x:mergeCell ref="C86:Q86"/>
  </x:mergeCells>
  <x:printOptions horizontalCentered="1"/>
  <x:pageMargins left="0.2" right="0.2" top="0.25" bottom="0.25" header="0.05" footer="0.05"/>
  <x:pageSetup scale="43" fitToHeight="0" orientation="landscape" r:id="rId2"/>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471370D-8C98-4818-B28C-5C8958C590A3}" mc:Ignorable="x14ac xr xr2 xr3">
  <x:sheetPr>
    <x:pageSetUpPr fitToPage="1"/>
  </x:sheetPr>
  <x:dimension ref="A1:M82"/>
  <x:sheetViews>
    <x:sheetView zoomScale="80" zoomScaleNormal="80" workbookViewId="0">
      <x:pane xSplit="1" ySplit="4" topLeftCell="B5" activePane="bottomRight" state="frozen"/>
      <x:selection activeCell="C390" sqref="C390"/>
      <x:selection pane="topRight" activeCell="C390" sqref="C390"/>
      <x:selection pane="bottomLeft" activeCell="C390" sqref="C390"/>
      <x:selection pane="bottomRight" activeCell="C390" sqref="C390"/>
    </x:sheetView>
  </x:sheetViews>
  <x:sheetFormatPr defaultColWidth="11.42578125" defaultRowHeight="12.75"/>
  <x:cols>
    <x:col min="1" max="1" width="5.140625" style="1677" customWidth="1"/>
    <x:col min="2" max="2" width="63.7109375" style="703" customWidth="1"/>
    <x:col min="3" max="3" width="21.85546875" style="703" customWidth="1"/>
    <x:col min="4" max="4" width="24" style="703" customWidth="1"/>
    <x:col min="5" max="5" width="23.85546875" style="703" customWidth="1"/>
    <x:col min="6" max="6" width="18" style="703" bestFit="1" customWidth="1"/>
    <x:col min="7" max="7" width="23.5703125" style="703" customWidth="1"/>
    <x:col min="8" max="8" width="18.5703125" style="703" customWidth="1"/>
    <x:col min="9" max="9" width="19.28515625" style="703" customWidth="1"/>
    <x:col min="10" max="10" width="17.7109375" style="703" customWidth="1"/>
    <x:col min="11" max="11" width="18.5703125" style="703" customWidth="1"/>
    <x:col min="12" max="12" width="17.42578125" style="703" customWidth="1"/>
    <x:col min="13" max="16384" width="11.42578125" style="703"/>
  </x:cols>
  <x:sheetData>
    <x:row r="1" spans="1:13" ht="15" customHeight="1">
      <x:c r="A1" s="1951" t="s">
        <x:v>1397</x:v>
      </x:c>
      <x:c r="B1" s="1951"/>
      <x:c r="C1" s="1951"/>
      <x:c r="D1" s="1951"/>
      <x:c r="E1" s="1951"/>
      <x:c r="F1" s="1951"/>
      <x:c r="G1" s="1951"/>
      <x:c r="H1" s="1951"/>
      <x:c r="I1" s="1951"/>
      <x:c r="J1" s="1951"/>
      <x:c r="K1" s="1951"/>
      <x:c r="L1" s="785"/>
    </x:row>
    <x:row r="2" spans="1:13" s="238" customFormat="1" ht="15.75">
      <x:c r="A2" s="1954" t="s">
        <x:v>698</x:v>
      </x:c>
      <x:c r="B2" s="1954"/>
      <x:c r="C2" s="1954"/>
      <x:c r="D2" s="1954"/>
      <x:c r="E2" s="1954"/>
      <x:c r="F2" s="1954"/>
      <x:c r="G2" s="1954"/>
      <x:c r="H2" s="1954"/>
      <x:c r="I2" s="1954"/>
      <x:c r="J2" s="1954"/>
      <x:c r="K2" s="1954"/>
      <x:c r="L2" s="1531"/>
    </x:row>
    <x:row r="3" spans="1:13" s="238" customFormat="1" ht="15.75">
      <x:c r="A3" s="1955" t="s">
        <x:v>1152</x:v>
      </x:c>
      <x:c r="B3" s="1955"/>
      <x:c r="C3" s="1955"/>
      <x:c r="D3" s="1955"/>
      <x:c r="E3" s="1955"/>
      <x:c r="F3" s="1955"/>
      <x:c r="G3" s="1955"/>
      <x:c r="H3" s="1955"/>
      <x:c r="I3" s="1955"/>
      <x:c r="J3" s="1955"/>
      <x:c r="K3" s="1955"/>
      <x:c r="L3" s="1532"/>
    </x:row>
    <x:row r="4" spans="1:13">
      <x:c r="A4" s="1791"/>
      <x:c r="E4" s="718"/>
      <x:c r="F4" s="718"/>
      <x:c r="G4" s="718"/>
      <x:c r="I4" s="704"/>
      <x:c r="J4" s="704"/>
      <x:c r="K4" s="704"/>
      <x:c r="L4" s="704"/>
    </x:row>
    <x:row r="5" spans="1:13">
      <x:c r="A5" s="1792"/>
      <x:c r="B5" s="790"/>
      <x:c r="C5" s="790"/>
      <x:c r="D5" s="790"/>
      <x:c r="E5" s="790"/>
      <x:c r="F5" s="790"/>
      <x:c r="G5" s="790"/>
      <x:c r="H5" s="790"/>
      <x:c r="I5" s="790"/>
      <x:c r="J5" s="790"/>
      <x:c r="K5" s="791"/>
      <x:c r="L5" s="790"/>
    </x:row>
    <x:row r="6" spans="1:13">
      <x:c r="A6" s="1792"/>
      <x:c r="B6" s="790"/>
      <x:c r="C6" s="790"/>
      <x:c r="D6" s="1957" t="s">
        <x:v>643</x:v>
      </x:c>
      <x:c r="E6" s="1958"/>
      <x:c r="F6" s="792"/>
      <x:c r="G6" s="793" t="s">
        <x:v>644</x:v>
      </x:c>
      <x:c r="H6" s="792"/>
      <x:c r="I6" s="794"/>
      <x:c r="J6" s="794"/>
      <x:c r="K6" s="795"/>
    </x:row>
    <x:row r="7" spans="1:13" ht="14.25">
      <x:c r="A7" s="1792">
        <x:v>1</x:v>
      </x:c>
      <x:c r="B7" s="790" t="s">
        <x:v>645</x:v>
      </x:c>
      <x:c r="C7" s="790"/>
      <x:c r="D7" s="1959" t="s">
        <x:v>646</x:v>
      </x:c>
      <x:c r="E7" s="1960"/>
      <x:c r="F7" s="796" t="s">
        <x:v>1620</x:v>
      </x:c>
      <x:c r="G7" s="797" t="s">
        <x:v>647</x:v>
      </x:c>
      <x:c r="H7" s="796" t="s">
        <x:v>648</x:v>
      </x:c>
      <x:c r="I7" s="798"/>
      <x:c r="J7" s="798"/>
      <x:c r="K7" s="799"/>
    </x:row>
    <x:row r="8" spans="1:13">
      <x:c r="A8" s="1792">
        <x:v>2</x:v>
      </x:c>
      <x:c r="B8" s="790"/>
      <x:c r="C8" s="790"/>
      <x:c r="D8" s="800"/>
      <x:c r="E8" s="800"/>
      <x:c r="F8" s="801">
        <x:f>+E70</x:f>
        <x:v>0</x:v>
      </x:c>
      <x:c r="G8" s="802"/>
      <x:c r="H8" s="800"/>
      <x:c r="I8" s="800"/>
      <x:c r="J8" s="800"/>
      <x:c r="K8" s="800"/>
    </x:row>
    <x:row r="9" spans="1:13">
      <x:c r="B9" s="803" t="s">
        <x:v>9</x:v>
      </x:c>
      <x:c r="C9" s="803" t="s">
        <x:v>10</x:v>
      </x:c>
      <x:c r="D9" s="797" t="s">
        <x:v>11</x:v>
      </x:c>
      <x:c r="E9" s="797" t="s">
        <x:v>14</x:v>
      </x:c>
      <x:c r="F9" s="793" t="s">
        <x:v>136</x:v>
      </x:c>
      <x:c r="G9" s="803" t="s">
        <x:v>137</x:v>
      </x:c>
      <x:c r="H9" s="804" t="s">
        <x:v>138</x:v>
      </x:c>
      <x:c r="I9" s="804" t="s">
        <x:v>507</x:v>
      </x:c>
      <x:c r="J9" s="804" t="s">
        <x:v>444</x:v>
      </x:c>
      <x:c r="K9" s="797" t="s">
        <x:v>445</x:v>
      </x:c>
      <x:c r="M9" s="805"/>
    </x:row>
    <x:row r="10" spans="1:13">
      <x:c r="A10" s="1792"/>
      <x:c r="B10" s="800"/>
      <x:c r="C10" s="793"/>
      <x:c r="D10" s="793"/>
      <x:c r="E10" s="806" t="s">
        <x:v>649</x:v>
      </x:c>
      <x:c r="F10" s="793"/>
      <x:c r="G10" s="793"/>
      <x:c r="H10" s="800"/>
      <x:c r="I10" s="793"/>
      <x:c r="J10" s="800"/>
      <x:c r="K10" s="800"/>
    </x:row>
    <x:row r="11" spans="1:13">
      <x:c r="A11" s="1792"/>
      <x:c r="B11" s="800"/>
      <x:c r="C11" s="793"/>
      <x:c r="D11" s="804" t="s">
        <x:v>650</x:v>
      </x:c>
      <x:c r="E11" s="807" t="s">
        <x:v>44</x:v>
      </x:c>
      <x:c r="F11" s="804" t="s">
        <x:v>651</x:v>
      </x:c>
      <x:c r="G11" s="804" t="s">
        <x:v>652</x:v>
      </x:c>
      <x:c r="H11" s="804" t="s">
        <x:v>653</x:v>
      </x:c>
      <x:c r="I11" s="804"/>
      <x:c r="J11" s="804" t="s">
        <x:v>167</x:v>
      </x:c>
      <x:c r="K11" s="804"/>
    </x:row>
    <x:row r="12" spans="1:13" ht="25.5" customHeight="1">
      <x:c r="A12" s="1792"/>
      <x:c r="B12" s="1961" t="s">
        <x:v>1150</x:v>
      </x:c>
      <x:c r="C12" s="1963" t="s">
        <x:v>1151</x:v>
      </x:c>
      <x:c r="D12" s="804" t="s">
        <x:v>654</x:v>
      </x:c>
      <x:c r="E12" s="807" t="s">
        <x:v>43</x:v>
      </x:c>
      <x:c r="F12" s="804" t="s">
        <x:v>655</x:v>
      </x:c>
      <x:c r="G12" s="804" t="s">
        <x:v>654</x:v>
      </x:c>
      <x:c r="H12" s="804" t="s">
        <x:v>656</x:v>
      </x:c>
      <x:c r="I12" s="793" t="s">
        <x:v>657</x:v>
      </x:c>
      <x:c r="J12" s="804" t="s">
        <x:v>658</x:v>
      </x:c>
      <x:c r="K12" s="804" t="s">
        <x:v>659</x:v>
      </x:c>
    </x:row>
    <x:row r="13" spans="1:13" ht="14.25">
      <x:c r="A13" s="1792"/>
      <x:c r="B13" s="1962"/>
      <x:c r="C13" s="1964"/>
      <x:c r="D13" s="797" t="s">
        <x:v>1621</x:v>
      </x:c>
      <x:c r="E13" s="807" t="s">
        <x:v>647</x:v>
      </x:c>
      <x:c r="F13" s="808" t="s">
        <x:v>660</x:v>
      </x:c>
      <x:c r="G13" s="804" t="s">
        <x:v>1622</x:v>
      </x:c>
      <x:c r="H13" s="797" t="s">
        <x:v>661</x:v>
      </x:c>
      <x:c r="I13" s="804" t="s">
        <x:v>1623</x:v>
      </x:c>
      <x:c r="J13" s="797" t="s">
        <x:v>1624</x:v>
      </x:c>
      <x:c r="K13" s="797" t="s">
        <x:v>662</x:v>
      </x:c>
    </x:row>
    <x:row r="14" spans="1:13">
      <x:c r="A14" s="1792">
        <x:v>3</x:v>
      </x:c>
      <x:c r="B14" s="809" t="s">
        <x:v>606</x:v>
      </x:c>
      <x:c r="C14" s="1437" t="s">
        <x:v>606</x:v>
      </x:c>
      <x:c r="D14" s="1434"/>
      <x:c r="E14" s="811">
        <x:f t="shared" ref="E14:E25" si="0">IF(D$42=0,0,D14/D$42)</x:f>
        <x:v>0</x:v>
      </x:c>
      <x:c r="F14" s="801">
        <x:f>IF(F$8=0,0,E14*F$8)</x:f>
        <x:v>0</x:v>
      </x:c>
      <x:c r="G14" s="812">
        <x:f t="shared" ref="G14:G23" si="1">+$E$74*E14</x:f>
        <x:v>0</x:v>
      </x:c>
      <x:c r="H14" s="813">
        <x:f>+G14-F14</x:f>
        <x:v>0</x:v>
      </x:c>
      <x:c r="I14" s="812">
        <x:v>0</x:v>
      </x:c>
      <x:c r="J14" s="812" t="e">
        <x:f>+'6B - True-Up Interest '!G41</x:f>
        <x:v>#DIV/0!</x:v>
      </x:c>
      <x:c r="K14" s="814" t="e">
        <x:f>+H14+J14+I14</x:f>
        <x:v>#DIV/0!</x:v>
      </x:c>
    </x:row>
    <x:row r="15" spans="1:13">
      <x:c r="A15" s="1792" t="s">
        <x:v>663</x:v>
      </x:c>
      <x:c r="B15" s="815"/>
      <x:c r="C15" s="1433"/>
      <x:c r="D15" s="1435"/>
      <x:c r="E15" s="816">
        <x:f t="shared" si="0"/>
        <x:v>0</x:v>
      </x:c>
      <x:c r="F15" s="801">
        <x:f t="shared" ref="F15:F23" si="2">IF(F$8=0,0,E15*F$8)</x:f>
        <x:v>0</x:v>
      </x:c>
      <x:c r="G15" s="810">
        <x:f t="shared" si="1"/>
        <x:v>0</x:v>
      </x:c>
      <x:c r="H15" s="813">
        <x:f>+G15-F15</x:f>
        <x:v>0</x:v>
      </x:c>
      <x:c r="I15" s="810">
        <x:v>0</x:v>
      </x:c>
      <x:c r="J15" s="810" t="e">
        <x:f>+'6B - True-Up Interest '!G42</x:f>
        <x:v>#DIV/0!</x:v>
      </x:c>
      <x:c r="K15" s="814" t="e">
        <x:f t="shared" ref="K15:K23" si="3">+H15+J15+I15</x:f>
        <x:v>#DIV/0!</x:v>
      </x:c>
    </x:row>
    <x:row r="16" spans="1:13">
      <x:c r="A16" s="1792" t="s">
        <x:v>664</x:v>
      </x:c>
      <x:c r="B16" s="815"/>
      <x:c r="C16" s="1433"/>
      <x:c r="D16" s="1435"/>
      <x:c r="E16" s="816">
        <x:f t="shared" si="0"/>
        <x:v>0</x:v>
      </x:c>
      <x:c r="F16" s="801">
        <x:f t="shared" si="2"/>
        <x:v>0</x:v>
      </x:c>
      <x:c r="G16" s="810">
        <x:f t="shared" si="1"/>
        <x:v>0</x:v>
      </x:c>
      <x:c r="H16" s="813">
        <x:f t="shared" ref="H16:H23" si="4">+G16-F16</x:f>
        <x:v>0</x:v>
      </x:c>
      <x:c r="I16" s="810">
        <x:v>0</x:v>
      </x:c>
      <x:c r="J16" s="810" t="e">
        <x:f>+'6B - True-Up Interest '!G43</x:f>
        <x:v>#DIV/0!</x:v>
      </x:c>
      <x:c r="K16" s="814" t="e">
        <x:f t="shared" si="3"/>
        <x:v>#DIV/0!</x:v>
      </x:c>
    </x:row>
    <x:row r="17" spans="1:11">
      <x:c r="A17" s="1792" t="s">
        <x:v>665</x:v>
      </x:c>
      <x:c r="B17" s="815"/>
      <x:c r="C17" s="1433"/>
      <x:c r="D17" s="1435"/>
      <x:c r="E17" s="816">
        <x:f t="shared" si="0"/>
        <x:v>0</x:v>
      </x:c>
      <x:c r="F17" s="801">
        <x:f t="shared" si="2"/>
        <x:v>0</x:v>
      </x:c>
      <x:c r="G17" s="810">
        <x:f t="shared" si="1"/>
        <x:v>0</x:v>
      </x:c>
      <x:c r="H17" s="813">
        <x:f t="shared" si="4"/>
        <x:v>0</x:v>
      </x:c>
      <x:c r="I17" s="810">
        <x:v>0</x:v>
      </x:c>
      <x:c r="J17" s="810" t="e">
        <x:f>+'6B - True-Up Interest '!G44</x:f>
        <x:v>#DIV/0!</x:v>
      </x:c>
      <x:c r="K17" s="814" t="e">
        <x:f t="shared" si="3"/>
        <x:v>#DIV/0!</x:v>
      </x:c>
    </x:row>
    <x:row r="18" spans="1:11">
      <x:c r="A18" s="1792" t="s">
        <x:v>666</x:v>
      </x:c>
      <x:c r="B18" s="815"/>
      <x:c r="C18" s="1433"/>
      <x:c r="D18" s="1435"/>
      <x:c r="E18" s="816">
        <x:f t="shared" si="0"/>
        <x:v>0</x:v>
      </x:c>
      <x:c r="F18" s="801">
        <x:f t="shared" si="2"/>
        <x:v>0</x:v>
      </x:c>
      <x:c r="G18" s="810">
        <x:f t="shared" si="1"/>
        <x:v>0</x:v>
      </x:c>
      <x:c r="H18" s="813">
        <x:f t="shared" si="4"/>
        <x:v>0</x:v>
      </x:c>
      <x:c r="I18" s="810">
        <x:v>0</x:v>
      </x:c>
      <x:c r="J18" s="810" t="e">
        <x:f>+'6B - True-Up Interest '!G45</x:f>
        <x:v>#DIV/0!</x:v>
      </x:c>
      <x:c r="K18" s="814" t="e">
        <x:f t="shared" si="3"/>
        <x:v>#DIV/0!</x:v>
      </x:c>
    </x:row>
    <x:row r="19" spans="1:11">
      <x:c r="A19" s="1792" t="s">
        <x:v>667</x:v>
      </x:c>
      <x:c r="B19" s="815"/>
      <x:c r="C19" s="1433"/>
      <x:c r="D19" s="1435"/>
      <x:c r="E19" s="816">
        <x:f t="shared" si="0"/>
        <x:v>0</x:v>
      </x:c>
      <x:c r="F19" s="801">
        <x:f t="shared" si="2"/>
        <x:v>0</x:v>
      </x:c>
      <x:c r="G19" s="810">
        <x:f t="shared" si="1"/>
        <x:v>0</x:v>
      </x:c>
      <x:c r="H19" s="813">
        <x:f t="shared" si="4"/>
        <x:v>0</x:v>
      </x:c>
      <x:c r="I19" s="810">
        <x:v>0</x:v>
      </x:c>
      <x:c r="J19" s="810" t="e">
        <x:f>+'6B - True-Up Interest '!G46</x:f>
        <x:v>#DIV/0!</x:v>
      </x:c>
      <x:c r="K19" s="814" t="e">
        <x:f t="shared" si="3"/>
        <x:v>#DIV/0!</x:v>
      </x:c>
    </x:row>
    <x:row r="20" spans="1:11">
      <x:c r="A20" s="1792" t="s">
        <x:v>668</x:v>
      </x:c>
      <x:c r="B20" s="815"/>
      <x:c r="C20" s="1433"/>
      <x:c r="D20" s="1435"/>
      <x:c r="E20" s="816">
        <x:f t="shared" si="0"/>
        <x:v>0</x:v>
      </x:c>
      <x:c r="F20" s="801">
        <x:f t="shared" si="2"/>
        <x:v>0</x:v>
      </x:c>
      <x:c r="G20" s="810">
        <x:f t="shared" si="1"/>
        <x:v>0</x:v>
      </x:c>
      <x:c r="H20" s="813">
        <x:f t="shared" si="4"/>
        <x:v>0</x:v>
      </x:c>
      <x:c r="I20" s="810">
        <x:v>0</x:v>
      </x:c>
      <x:c r="J20" s="810" t="e">
        <x:f>+'6B - True-Up Interest '!G47</x:f>
        <x:v>#DIV/0!</x:v>
      </x:c>
      <x:c r="K20" s="814" t="e">
        <x:f t="shared" si="3"/>
        <x:v>#DIV/0!</x:v>
      </x:c>
    </x:row>
    <x:row r="21" spans="1:11">
      <x:c r="A21" s="1792" t="s">
        <x:v>669</x:v>
      </x:c>
      <x:c r="B21" s="815"/>
      <x:c r="C21" s="1433"/>
      <x:c r="D21" s="1435"/>
      <x:c r="E21" s="816">
        <x:f t="shared" si="0"/>
        <x:v>0</x:v>
      </x:c>
      <x:c r="F21" s="801">
        <x:f t="shared" si="2"/>
        <x:v>0</x:v>
      </x:c>
      <x:c r="G21" s="810">
        <x:f t="shared" si="1"/>
        <x:v>0</x:v>
      </x:c>
      <x:c r="H21" s="813">
        <x:f t="shared" si="4"/>
        <x:v>0</x:v>
      </x:c>
      <x:c r="I21" s="810">
        <x:v>0</x:v>
      </x:c>
      <x:c r="J21" s="810" t="e">
        <x:f>+'6B - True-Up Interest '!G48</x:f>
        <x:v>#DIV/0!</x:v>
      </x:c>
      <x:c r="K21" s="814" t="e">
        <x:f t="shared" si="3"/>
        <x:v>#DIV/0!</x:v>
      </x:c>
    </x:row>
    <x:row r="22" spans="1:11" ht="12.75" customHeight="1">
      <x:c r="A22" s="1792" t="s">
        <x:v>670</x:v>
      </x:c>
      <x:c r="B22" s="815"/>
      <x:c r="C22" s="1433"/>
      <x:c r="D22" s="1435"/>
      <x:c r="E22" s="816">
        <x:f t="shared" si="0"/>
        <x:v>0</x:v>
      </x:c>
      <x:c r="F22" s="801">
        <x:f t="shared" si="2"/>
        <x:v>0</x:v>
      </x:c>
      <x:c r="G22" s="810">
        <x:f t="shared" si="1"/>
        <x:v>0</x:v>
      </x:c>
      <x:c r="H22" s="813">
        <x:f t="shared" si="4"/>
        <x:v>0</x:v>
      </x:c>
      <x:c r="I22" s="810">
        <x:v>0</x:v>
      </x:c>
      <x:c r="J22" s="810" t="e">
        <x:f>+'6B - True-Up Interest '!G49</x:f>
        <x:v>#DIV/0!</x:v>
      </x:c>
      <x:c r="K22" s="814" t="e">
        <x:f t="shared" si="3"/>
        <x:v>#DIV/0!</x:v>
      </x:c>
    </x:row>
    <x:row r="23" spans="1:11">
      <x:c r="A23" s="1792" t="s">
        <x:v>671</x:v>
      </x:c>
      <x:c r="B23" s="815"/>
      <x:c r="C23" s="1433"/>
      <x:c r="D23" s="1435"/>
      <x:c r="E23" s="816">
        <x:f t="shared" si="0"/>
        <x:v>0</x:v>
      </x:c>
      <x:c r="F23" s="801">
        <x:f t="shared" si="2"/>
        <x:v>0</x:v>
      </x:c>
      <x:c r="G23" s="810">
        <x:f t="shared" si="1"/>
        <x:v>0</x:v>
      </x:c>
      <x:c r="H23" s="813">
        <x:f t="shared" si="4"/>
        <x:v>0</x:v>
      </x:c>
      <x:c r="I23" s="810">
        <x:v>0</x:v>
      </x:c>
      <x:c r="J23" s="810" t="e">
        <x:f>+'6B - True-Up Interest '!G50</x:f>
        <x:v>#DIV/0!</x:v>
      </x:c>
      <x:c r="K23" s="814" t="e">
        <x:f t="shared" si="3"/>
        <x:v>#DIV/0!</x:v>
      </x:c>
    </x:row>
    <x:row r="24" spans="1:11">
      <x:c r="A24" s="1792" t="s">
        <x:v>672</x:v>
      </x:c>
      <x:c r="B24" s="817"/>
      <x:c r="C24" s="1433"/>
      <x:c r="D24" s="1435"/>
      <x:c r="E24" s="816">
        <x:f t="shared" si="0"/>
        <x:v>0</x:v>
      </x:c>
      <x:c r="F24" s="801">
        <x:f t="shared" ref="F24:F25" si="5">IF(F$8=0,0,E24*F$8)</x:f>
        <x:v>0</x:v>
      </x:c>
      <x:c r="G24" s="810">
        <x:f t="shared" ref="G24:G25" si="6">+$E$74*E24</x:f>
        <x:v>0</x:v>
      </x:c>
      <x:c r="H24" s="813">
        <x:f t="shared" ref="H24:H25" si="7">+G24-F24</x:f>
        <x:v>0</x:v>
      </x:c>
      <x:c r="I24" s="810">
        <x:v>0</x:v>
      </x:c>
      <x:c r="J24" s="810" t="e">
        <x:f>+'6B - True-Up Interest '!G51</x:f>
        <x:v>#DIV/0!</x:v>
      </x:c>
      <x:c r="K24" s="814" t="e">
        <x:f t="shared" ref="K24:K25" si="8">+H24+J24+I24</x:f>
        <x:v>#DIV/0!</x:v>
      </x:c>
    </x:row>
    <x:row r="25" spans="1:11">
      <x:c r="A25" s="1792" t="s">
        <x:v>673</x:v>
      </x:c>
      <x:c r="B25" s="817"/>
      <x:c r="C25" s="1433"/>
      <x:c r="D25" s="1435"/>
      <x:c r="E25" s="816">
        <x:f t="shared" si="0"/>
        <x:v>0</x:v>
      </x:c>
      <x:c r="F25" s="801">
        <x:f t="shared" si="5"/>
        <x:v>0</x:v>
      </x:c>
      <x:c r="G25" s="810">
        <x:f t="shared" si="6"/>
        <x:v>0</x:v>
      </x:c>
      <x:c r="H25" s="813">
        <x:f t="shared" si="7"/>
        <x:v>0</x:v>
      </x:c>
      <x:c r="I25" s="810">
        <x:v>0</x:v>
      </x:c>
      <x:c r="J25" s="810" t="e">
        <x:f>+'6B - True-Up Interest '!G52</x:f>
        <x:v>#DIV/0!</x:v>
      </x:c>
      <x:c r="K25" s="814" t="e">
        <x:f t="shared" si="8"/>
        <x:v>#DIV/0!</x:v>
      </x:c>
    </x:row>
    <x:row r="26" spans="1:11">
      <x:c r="A26" s="1792" t="s">
        <x:v>674</x:v>
      </x:c>
      <x:c r="B26" s="817"/>
      <x:c r="C26" s="1433"/>
      <x:c r="D26" s="1435"/>
      <x:c r="E26" s="816"/>
      <x:c r="F26" s="801"/>
      <x:c r="G26" s="810"/>
      <x:c r="H26" s="813"/>
      <x:c r="I26" s="810"/>
      <x:c r="J26" s="810"/>
      <x:c r="K26" s="814"/>
    </x:row>
    <x:row r="27" spans="1:11">
      <x:c r="A27" s="1792" t="s">
        <x:v>675</x:v>
      </x:c>
      <x:c r="B27" s="817"/>
      <x:c r="C27" s="1433"/>
      <x:c r="D27" s="1435"/>
      <x:c r="E27" s="816"/>
      <x:c r="F27" s="801"/>
      <x:c r="G27" s="810"/>
      <x:c r="H27" s="813"/>
      <x:c r="I27" s="810"/>
      <x:c r="J27" s="810"/>
      <x:c r="K27" s="814"/>
    </x:row>
    <x:row r="28" spans="1:11">
      <x:c r="A28" s="1792" t="s">
        <x:v>676</x:v>
      </x:c>
      <x:c r="B28" s="817"/>
      <x:c r="C28" s="1433"/>
      <x:c r="D28" s="1435"/>
      <x:c r="E28" s="816"/>
      <x:c r="F28" s="801"/>
      <x:c r="G28" s="810"/>
      <x:c r="H28" s="813"/>
      <x:c r="I28" s="810"/>
      <x:c r="J28" s="810"/>
      <x:c r="K28" s="814"/>
    </x:row>
    <x:row r="29" spans="1:11">
      <x:c r="A29" s="1792" t="s">
        <x:v>677</x:v>
      </x:c>
      <x:c r="B29" s="817"/>
      <x:c r="C29" s="1433"/>
      <x:c r="D29" s="1435"/>
      <x:c r="E29" s="816"/>
      <x:c r="F29" s="801"/>
      <x:c r="G29" s="810"/>
      <x:c r="H29" s="813"/>
      <x:c r="I29" s="810"/>
      <x:c r="J29" s="810"/>
      <x:c r="K29" s="814"/>
    </x:row>
    <x:row r="30" spans="1:11">
      <x:c r="A30" s="1792" t="s">
        <x:v>678</x:v>
      </x:c>
      <x:c r="B30" s="817"/>
      <x:c r="C30" s="1433"/>
      <x:c r="D30" s="1435"/>
      <x:c r="E30" s="816"/>
      <x:c r="F30" s="801"/>
      <x:c r="G30" s="810"/>
      <x:c r="H30" s="813"/>
      <x:c r="I30" s="810"/>
      <x:c r="J30" s="810"/>
      <x:c r="K30" s="814"/>
    </x:row>
    <x:row r="31" spans="1:11">
      <x:c r="A31" s="1792" t="s">
        <x:v>679</x:v>
      </x:c>
      <x:c r="B31" s="817"/>
      <x:c r="C31" s="1433"/>
      <x:c r="D31" s="1435"/>
      <x:c r="E31" s="816"/>
      <x:c r="F31" s="801"/>
      <x:c r="G31" s="810"/>
      <x:c r="H31" s="813"/>
      <x:c r="I31" s="810"/>
      <x:c r="J31" s="810"/>
      <x:c r="K31" s="814"/>
    </x:row>
    <x:row r="32" spans="1:11">
      <x:c r="A32" s="1792" t="s">
        <x:v>680</x:v>
      </x:c>
      <x:c r="B32" s="817"/>
      <x:c r="C32" s="1433"/>
      <x:c r="D32" s="1435"/>
      <x:c r="E32" s="816"/>
      <x:c r="F32" s="801"/>
      <x:c r="G32" s="810"/>
      <x:c r="H32" s="813"/>
      <x:c r="I32" s="810"/>
      <x:c r="J32" s="810"/>
      <x:c r="K32" s="814"/>
    </x:row>
    <x:row r="33" spans="1:12">
      <x:c r="A33" s="1792" t="s">
        <x:v>681</x:v>
      </x:c>
      <x:c r="B33" s="817"/>
      <x:c r="C33" s="1433"/>
      <x:c r="D33" s="1435"/>
      <x:c r="E33" s="816"/>
      <x:c r="F33" s="801"/>
      <x:c r="G33" s="810"/>
      <x:c r="H33" s="813"/>
      <x:c r="I33" s="810"/>
      <x:c r="J33" s="810"/>
      <x:c r="K33" s="814"/>
    </x:row>
    <x:row r="34" spans="1:12">
      <x:c r="A34" s="1792" t="s">
        <x:v>682</x:v>
      </x:c>
      <x:c r="B34" s="817"/>
      <x:c r="C34" s="1433"/>
      <x:c r="D34" s="1435"/>
      <x:c r="E34" s="816"/>
      <x:c r="F34" s="801"/>
      <x:c r="G34" s="810"/>
      <x:c r="H34" s="813"/>
      <x:c r="I34" s="810"/>
      <x:c r="J34" s="810"/>
      <x:c r="K34" s="814"/>
    </x:row>
    <x:row r="35" spans="1:12">
      <x:c r="A35" s="1792" t="s">
        <x:v>683</x:v>
      </x:c>
      <x:c r="B35" s="817"/>
      <x:c r="C35" s="1433"/>
      <x:c r="D35" s="1435"/>
      <x:c r="E35" s="816"/>
      <x:c r="F35" s="801"/>
      <x:c r="G35" s="810"/>
      <x:c r="H35" s="813"/>
      <x:c r="I35" s="810"/>
      <x:c r="J35" s="810"/>
      <x:c r="K35" s="814"/>
    </x:row>
    <x:row r="36" spans="1:12">
      <x:c r="A36" s="1792" t="s">
        <x:v>684</x:v>
      </x:c>
      <x:c r="B36" s="817"/>
      <x:c r="C36" s="1433"/>
      <x:c r="D36" s="1438"/>
      <x:c r="E36" s="816"/>
      <x:c r="F36" s="801"/>
      <x:c r="G36" s="810"/>
      <x:c r="H36" s="813"/>
      <x:c r="I36" s="810"/>
      <x:c r="J36" s="810"/>
      <x:c r="K36" s="814"/>
    </x:row>
    <x:row r="37" spans="1:12">
      <x:c r="A37" s="1792" t="s">
        <x:v>685</x:v>
      </x:c>
      <x:c r="B37" s="819"/>
      <x:c r="C37" s="1439"/>
      <x:c r="D37" s="1438"/>
      <x:c r="E37" s="816"/>
      <x:c r="F37" s="820"/>
      <x:c r="G37" s="810"/>
      <x:c r="H37" s="813"/>
      <x:c r="I37" s="810"/>
      <x:c r="J37" s="810"/>
      <x:c r="K37" s="814"/>
    </x:row>
    <x:row r="38" spans="1:12" ht="13.5" customHeight="1">
      <x:c r="A38" s="1792" t="s">
        <x:v>686</x:v>
      </x:c>
      <x:c r="B38" s="819"/>
      <x:c r="C38" s="1439"/>
      <x:c r="D38" s="1438"/>
      <x:c r="E38" s="816"/>
      <x:c r="F38" s="820"/>
      <x:c r="G38" s="818"/>
      <x:c r="H38" s="816"/>
      <x:c r="I38" s="818"/>
      <x:c r="J38" s="818"/>
      <x:c r="K38" s="821"/>
    </x:row>
    <x:row r="39" spans="1:12" ht="13.5" customHeight="1">
      <x:c r="A39" s="1792"/>
      <x:c r="B39" s="819"/>
      <x:c r="C39" s="1439"/>
      <x:c r="D39" s="1438"/>
      <x:c r="E39" s="816"/>
      <x:c r="F39" s="820"/>
      <x:c r="G39" s="818"/>
      <x:c r="H39" s="816"/>
      <x:c r="I39" s="818"/>
      <x:c r="J39" s="818"/>
      <x:c r="K39" s="821"/>
    </x:row>
    <x:row r="40" spans="1:12">
      <x:c r="A40" s="1792"/>
      <x:c r="B40" s="819"/>
      <x:c r="C40" s="1439"/>
      <x:c r="D40" s="1438"/>
      <x:c r="E40" s="816"/>
      <x:c r="F40" s="820"/>
      <x:c r="G40" s="818"/>
      <x:c r="H40" s="816"/>
      <x:c r="I40" s="818"/>
      <x:c r="J40" s="818"/>
      <x:c r="K40" s="821"/>
    </x:row>
    <x:row r="41" spans="1:12">
      <x:c r="A41" s="1792"/>
      <x:c r="B41" s="822"/>
      <x:c r="C41" s="1440"/>
      <x:c r="D41" s="1436"/>
      <x:c r="E41" s="825"/>
      <x:c r="F41" s="823"/>
      <x:c r="G41" s="824"/>
      <x:c r="H41" s="826"/>
      <x:c r="I41" s="822"/>
      <x:c r="J41" s="822"/>
      <x:c r="K41" s="822"/>
    </x:row>
    <x:row r="42" spans="1:12">
      <x:c r="A42" s="1792">
        <x:v>4</x:v>
      </x:c>
      <x:c r="B42" s="790" t="s">
        <x:v>687</x:v>
      </x:c>
      <x:c r="C42" s="790"/>
      <x:c r="D42" s="653">
        <x:f>SUM(D14:D41)</x:f>
        <x:v>0</x:v>
      </x:c>
      <x:c r="E42" s="827">
        <x:f>SUM(E14:E41)</x:f>
        <x:v>0</x:v>
      </x:c>
      <x:c r="F42" s="653">
        <x:f>SUM(F14:F41)</x:f>
        <x:v>0</x:v>
      </x:c>
      <x:c r="G42" s="653">
        <x:f>SUM(G14:G41)</x:f>
        <x:v>0</x:v>
      </x:c>
      <x:c r="H42" s="653">
        <x:f>SUM(H14:H41)</x:f>
        <x:v>0</x:v>
      </x:c>
      <x:c r="I42" s="828"/>
      <x:c r="J42" s="653" t="e">
        <x:f>SUM(J14:J41)</x:f>
        <x:v>#DIV/0!</x:v>
      </x:c>
      <x:c r="K42" s="653" t="e">
        <x:f>SUM(K14:K41)</x:f>
        <x:v>#DIV/0!</x:v>
      </x:c>
    </x:row>
    <x:row r="43" spans="1:12">
      <x:c r="A43" s="1792"/>
      <x:c r="B43" s="790"/>
      <x:c r="C43" s="790"/>
      <x:c r="D43" s="828"/>
      <x:c r="E43" s="828"/>
      <x:c r="F43" s="828"/>
      <x:c r="G43" s="828"/>
      <x:c r="H43" s="828"/>
      <x:c r="I43" s="828"/>
      <x:c r="J43" s="828"/>
      <x:c r="K43" s="828"/>
    </x:row>
    <x:row r="44" spans="1:12">
      <x:c r="A44" s="1792"/>
      <x:c r="B44" s="790"/>
      <x:c r="C44" s="790"/>
      <x:c r="D44" s="828"/>
      <x:c r="E44" s="828"/>
      <x:c r="F44" s="828"/>
      <x:c r="G44" s="828" t="s">
        <x:v>688</x:v>
      </x:c>
      <x:c r="H44" s="828"/>
      <x:c r="I44" s="828"/>
      <x:c r="J44" s="829">
        <x:f>IF('1A - ADIT Summary'!D187="true-up adjustment",0,'6B - True-Up Interest '!E26)</x:f>
        <x:v>0</x:v>
      </x:c>
      <x:c r="K44" s="828"/>
    </x:row>
    <x:row r="45" spans="1:12">
      <x:c r="A45" s="1792"/>
      <x:c r="B45" s="790"/>
      <x:c r="C45" s="790"/>
      <x:c r="D45" s="828"/>
      <x:c r="E45" s="828"/>
      <x:c r="F45" s="828"/>
      <x:c r="G45" s="828" t="s">
        <x:v>689</x:v>
      </x:c>
      <x:c r="H45" s="828"/>
      <x:c r="I45" s="828"/>
      <x:c r="J45" s="653" t="e">
        <x:f>+J42</x:f>
        <x:v>#DIV/0!</x:v>
      </x:c>
      <x:c r="K45" s="828"/>
    </x:row>
    <x:row r="46" spans="1:12">
      <x:c r="A46" s="1792"/>
      <x:c r="B46" s="790" t="s">
        <x:v>503</x:v>
      </x:c>
      <x:c r="C46" s="790"/>
      <x:c r="D46" s="790"/>
      <x:c r="E46" s="790"/>
      <x:c r="F46" s="790"/>
      <x:c r="G46" s="790"/>
      <x:c r="H46" s="790"/>
      <x:c r="I46" s="790"/>
      <x:c r="J46" s="790"/>
      <x:c r="K46" s="790"/>
      <x:c r="L46" s="790"/>
    </x:row>
    <x:row r="47" spans="1:12">
      <x:c r="A47" s="1792"/>
      <x:c r="B47" s="790" t="s">
        <x:v>805</x:v>
      </x:c>
      <x:c r="C47" s="790"/>
      <x:c r="D47" s="790"/>
      <x:c r="E47" s="790"/>
      <x:c r="F47" s="790"/>
      <x:c r="G47" s="790"/>
      <x:c r="H47" s="790"/>
      <x:c r="I47" s="790"/>
      <x:c r="J47" s="790"/>
      <x:c r="K47" s="790"/>
      <x:c r="L47" s="790"/>
    </x:row>
    <x:row r="48" spans="1:12">
      <x:c r="A48" s="1792"/>
      <x:c r="B48" s="790" t="s">
        <x:v>806</x:v>
      </x:c>
      <x:c r="C48" s="790"/>
      <x:c r="D48" s="790"/>
      <x:c r="E48" s="790"/>
      <x:c r="F48" s="790"/>
      <x:c r="G48" s="790"/>
      <x:c r="H48" s="790"/>
      <x:c r="I48" s="790"/>
      <x:c r="J48" s="790"/>
      <x:c r="K48" s="790"/>
      <x:c r="L48" s="790"/>
    </x:row>
    <x:row r="49" spans="1:12">
      <x:c r="A49" s="1792"/>
      <x:c r="B49" s="790" t="s">
        <x:v>690</x:v>
      </x:c>
      <x:c r="C49" s="790"/>
      <x:c r="D49" s="790"/>
      <x:c r="E49" s="790"/>
      <x:c r="F49" s="790"/>
      <x:c r="G49" s="790"/>
      <x:c r="H49" s="790"/>
      <x:c r="I49" s="790"/>
      <x:c r="J49" s="790"/>
      <x:c r="K49" s="790"/>
      <x:c r="L49" s="790"/>
    </x:row>
    <x:row r="50" spans="1:12">
      <x:c r="A50" s="1792"/>
      <x:c r="B50" s="703" t="s">
        <x:v>691</x:v>
      </x:c>
      <x:c r="C50" s="790"/>
      <x:c r="D50" s="790"/>
      <x:c r="E50" s="790"/>
      <x:c r="F50" s="790"/>
      <x:c r="G50" s="790"/>
      <x:c r="H50" s="790"/>
      <x:c r="I50" s="790"/>
      <x:c r="J50" s="790"/>
      <x:c r="K50" s="790"/>
      <x:c r="L50" s="790"/>
    </x:row>
    <x:row r="51" spans="1:12">
      <x:c r="A51" s="1792"/>
      <x:c r="B51" s="703" t="s">
        <x:v>692</x:v>
      </x:c>
      <x:c r="C51" s="790"/>
      <x:c r="D51" s="790"/>
      <x:c r="E51" s="790"/>
      <x:c r="F51" s="790"/>
      <x:c r="G51" s="790"/>
      <x:c r="H51" s="790"/>
      <x:c r="I51" s="790"/>
      <x:c r="J51" s="790"/>
      <x:c r="K51" s="790"/>
      <x:c r="L51" s="790"/>
    </x:row>
    <x:row r="52" spans="1:12">
      <x:c r="A52" s="1792"/>
      <x:c r="B52" s="790" t="s">
        <x:v>693</x:v>
      </x:c>
      <x:c r="C52" s="790"/>
      <x:c r="D52" s="790"/>
      <x:c r="E52" s="790"/>
      <x:c r="F52" s="790"/>
      <x:c r="G52" s="790"/>
      <x:c r="H52" s="790"/>
      <x:c r="I52" s="790"/>
      <x:c r="J52" s="790"/>
      <x:c r="K52" s="790"/>
      <x:c r="L52" s="790"/>
    </x:row>
    <x:row r="53" spans="1:12">
      <x:c r="A53" s="1792"/>
      <x:c r="B53" s="830" t="s">
        <x:v>694</x:v>
      </x:c>
      <x:c r="C53" s="790"/>
      <x:c r="D53" s="790"/>
      <x:c r="E53" s="790"/>
      <x:c r="F53" s="790"/>
      <x:c r="G53" s="790"/>
      <x:c r="H53" s="790"/>
      <x:c r="I53" s="790"/>
      <x:c r="J53" s="790"/>
      <x:c r="K53" s="790"/>
      <x:c r="L53" s="790"/>
    </x:row>
    <x:row r="54" spans="1:12">
      <x:c r="A54" s="1792"/>
      <x:c r="C54" s="790"/>
      <x:c r="D54" s="790"/>
      <x:c r="E54" s="790"/>
      <x:c r="F54" s="790"/>
      <x:c r="G54" s="790"/>
      <x:c r="H54" s="790"/>
      <x:c r="I54" s="790"/>
      <x:c r="J54" s="790"/>
      <x:c r="K54" s="790"/>
      <x:c r="L54" s="790"/>
    </x:row>
    <x:row r="55" spans="1:12">
      <x:c r="A55" s="1792"/>
      <x:c r="B55" s="489"/>
      <x:c r="C55" s="489"/>
      <x:c r="D55" s="831"/>
      <x:c r="E55" s="831"/>
      <x:c r="F55" s="831"/>
      <x:c r="G55" s="831"/>
      <x:c r="H55" s="831"/>
      <x:c r="I55" s="489"/>
      <x:c r="J55" s="489"/>
    </x:row>
    <x:row r="56" spans="1:12">
      <x:c r="A56" s="832" t="s">
        <x:v>695</x:v>
      </x:c>
      <x:c r="C56" s="489"/>
      <x:c r="D56" s="831"/>
      <x:c r="E56" s="831"/>
      <x:c r="F56" s="831"/>
      <x:c r="G56" s="831"/>
      <x:c r="H56" s="831"/>
      <x:c r="I56" s="489"/>
      <x:c r="J56" s="489"/>
    </x:row>
    <x:row r="57" spans="1:12">
      <x:c r="A57" s="1792"/>
      <x:c r="B57" s="728" t="s">
        <x:v>478</x:v>
      </x:c>
      <x:c r="C57" s="833" t="s">
        <x:v>479</x:v>
      </x:c>
      <x:c r="D57" s="834" t="s">
        <x:v>480</x:v>
      </x:c>
      <x:c r="E57" s="834" t="s">
        <x:v>481</x:v>
      </x:c>
      <x:c r="F57" s="728"/>
      <x:c r="J57" s="489"/>
    </x:row>
    <x:row r="58" spans="1:12">
      <x:c r="A58" s="1792"/>
      <x:c r="B58" s="835" t="str">
        <x:f>+A56</x:f>
        <x:v>Prior Period Adjustments</x:v>
      </x:c>
      <x:c r="C58" s="836" t="s">
        <x:v>109</x:v>
      </x:c>
      <x:c r="D58" s="836" t="s">
        <x:v>167</x:v>
      </x:c>
      <x:c r="E58" s="836" t="s">
        <x:v>44</x:v>
      </x:c>
      <x:c r="J58" s="489"/>
    </x:row>
    <x:row r="59" spans="1:12">
      <x:c r="A59" s="1792"/>
      <x:c r="B59" s="837" t="s">
        <x:v>296</x:v>
      </x:c>
      <x:c r="C59" s="838" t="s">
        <x:v>696</x:v>
      </x:c>
      <x:c r="D59" s="837" t="s">
        <x:v>296</x:v>
      </x:c>
      <x:c r="E59" s="838" t="s">
        <x:v>697</x:v>
      </x:c>
      <x:c r="J59" s="489"/>
    </x:row>
    <x:row r="60" spans="1:12">
      <x:c r="A60" s="1792" t="s">
        <x:v>549</x:v>
      </x:c>
      <x:c r="B60" s="839" t="s">
        <x:v>1860</x:v>
      </x:c>
      <x:c r="C60" s="840">
        <x:f>SUM(I26:I31)</x:f>
        <x:v>0</x:v>
      </x:c>
      <x:c r="D60" s="840">
        <x:f>+J26</x:f>
        <x:v>0</x:v>
      </x:c>
      <x:c r="E60" s="840">
        <x:f>+C60+D60</x:f>
        <x:v>0</x:v>
      </x:c>
      <x:c r="J60" s="489"/>
    </x:row>
    <x:row r="61" spans="1:12">
      <x:c r="A61" s="1792"/>
      <x:c r="B61" s="841"/>
      <x:c r="C61" s="776"/>
      <x:c r="D61" s="776"/>
      <x:c r="E61" s="777"/>
      <x:c r="J61" s="489"/>
    </x:row>
    <x:row r="62" spans="1:12">
      <x:c r="A62" s="1792"/>
      <x:c r="B62" s="728"/>
      <x:c r="E62" s="711"/>
      <x:c r="J62" s="489"/>
    </x:row>
    <x:row r="63" spans="1:12">
      <x:c r="A63" s="1792"/>
      <x:c r="C63" s="489"/>
      <x:c r="D63" s="489"/>
      <x:c r="E63" s="489"/>
      <x:c r="F63" s="489"/>
      <x:c r="G63" s="489"/>
      <x:c r="H63" s="652"/>
      <x:c r="J63" s="489"/>
    </x:row>
    <x:row r="64" spans="1:12">
      <x:c r="A64" s="1792">
        <x:v>6</x:v>
      </x:c>
      <x:c r="B64" s="844" t="s">
        <x:v>956</x:v>
      </x:c>
      <x:c r="C64" s="845"/>
      <x:c r="D64" s="845"/>
      <x:c r="E64" s="845"/>
      <x:c r="F64" s="845"/>
      <x:c r="G64" s="489"/>
      <x:c r="H64" s="652"/>
      <x:c r="J64" s="489"/>
    </x:row>
    <x:row r="65" spans="1:10">
      <x:c r="A65" s="1792"/>
      <x:c r="B65" s="844"/>
      <x:c r="C65" s="845"/>
      <x:c r="D65" s="845"/>
      <x:c r="E65" s="845"/>
      <x:c r="F65" s="845"/>
      <x:c r="G65" s="489"/>
      <x:c r="H65" s="652"/>
      <x:c r="J65" s="489"/>
    </x:row>
    <x:row r="66" spans="1:10">
      <x:c r="A66" s="1792">
        <x:v>7</x:v>
      </x:c>
      <x:c r="B66" s="844"/>
      <x:c r="C66" s="846" t="s">
        <x:v>164</x:v>
      </x:c>
      <x:c r="D66" s="846" t="s">
        <x:v>165</x:v>
      </x:c>
      <x:c r="E66" s="846" t="s">
        <x:v>166</x:v>
      </x:c>
      <x:c r="F66" s="257"/>
      <x:c r="G66" s="257"/>
      <x:c r="H66" s="652"/>
      <x:c r="J66" s="489"/>
    </x:row>
    <x:row r="67" spans="1:10" ht="25.5">
      <x:c r="A67" s="1792">
        <x:v>8</x:v>
      </x:c>
      <x:c r="B67" s="842"/>
      <x:c r="C67" s="1794" t="s">
        <x:v>1601</x:v>
      </x:c>
      <x:c r="D67" s="1795" t="s">
        <x:v>533</x:v>
      </x:c>
      <x:c r="E67" s="1794" t="s">
        <x:v>1609</x:v>
      </x:c>
      <x:c r="F67" s="257"/>
      <x:c r="G67" s="11"/>
      <x:c r="H67" s="257"/>
      <x:c r="I67" s="257"/>
      <x:c r="J67" s="257"/>
    </x:row>
    <x:row r="68" spans="1:10">
      <x:c r="A68" s="1792">
        <x:v>9</x:v>
      </x:c>
      <x:c r="B68" s="847" t="s">
        <x:v>531</x:v>
      </x:c>
      <x:c r="C68" s="848"/>
      <x:c r="D68" s="848"/>
      <x:c r="E68" s="653">
        <x:f>+C68-D68</x:f>
        <x:v>0</x:v>
      </x:c>
      <x:c r="F68" s="257"/>
      <x:c r="G68" s="257"/>
      <x:c r="H68" s="257"/>
      <x:c r="I68" s="257"/>
      <x:c r="J68" s="257"/>
    </x:row>
    <x:row r="69" spans="1:10">
      <x:c r="A69" s="1792">
        <x:v>10</x:v>
      </x:c>
      <x:c r="B69" s="847" t="s">
        <x:v>532</x:v>
      </x:c>
      <x:c r="C69" s="848"/>
      <x:c r="D69" s="848"/>
      <x:c r="E69" s="653">
        <x:f>+C69-D69</x:f>
        <x:v>0</x:v>
      </x:c>
      <x:c r="F69" s="257"/>
      <x:c r="G69" s="257"/>
      <x:c r="H69" s="257"/>
      <x:c r="I69" s="257"/>
      <x:c r="J69" s="257"/>
    </x:row>
    <x:row r="70" spans="1:10">
      <x:c r="A70" s="1792">
        <x:v>11</x:v>
      </x:c>
      <x:c r="B70" s="847"/>
      <x:c r="C70" s="845"/>
      <x:c r="D70" s="845"/>
      <x:c r="E70" s="653">
        <x:f>SUM(E68:E69)</x:f>
        <x:v>0</x:v>
      </x:c>
      <x:c r="F70" s="842"/>
      <x:c r="G70" s="257"/>
      <x:c r="H70" s="257"/>
      <x:c r="I70" s="257"/>
      <x:c r="J70" s="257"/>
    </x:row>
    <x:row r="71" spans="1:10">
      <x:c r="A71" s="1792"/>
      <x:c r="B71" s="847"/>
      <x:c r="C71" s="845"/>
      <x:c r="D71" s="845"/>
      <x:c r="E71" s="842"/>
      <x:c r="F71" s="842"/>
      <x:c r="G71" s="257"/>
      <x:c r="H71" s="257"/>
      <x:c r="I71" s="257"/>
      <x:c r="J71" s="257"/>
    </x:row>
    <x:row r="72" spans="1:10">
      <x:c r="A72" s="1792">
        <x:v>12</x:v>
      </x:c>
      <x:c r="B72" s="844" t="s">
        <x:v>955</x:v>
      </x:c>
      <x:c r="C72" s="845"/>
      <x:c r="D72" s="845"/>
      <x:c r="E72" s="842"/>
      <x:c r="F72" s="842"/>
      <x:c r="G72" s="257"/>
      <x:c r="H72" s="257"/>
      <x:c r="I72" s="257"/>
      <x:c r="J72" s="257"/>
    </x:row>
    <x:row r="73" spans="1:10">
      <x:c r="A73" s="1792"/>
      <x:c r="B73" s="849"/>
      <x:c r="C73" s="845"/>
      <x:c r="D73" s="845"/>
      <x:c r="E73" s="842"/>
      <x:c r="F73" s="842"/>
      <x:c r="G73" s="257"/>
      <x:c r="H73" s="257"/>
      <x:c r="I73" s="257"/>
      <x:c r="J73" s="257"/>
    </x:row>
    <x:row r="74" spans="1:10">
      <x:c r="A74" s="1792">
        <x:v>13</x:v>
      </x:c>
      <x:c r="B74" s="847" t="s">
        <x:v>729</x:v>
      </x:c>
      <x:c r="C74" s="848">
        <x:f>D42</x:f>
        <x:v>0</x:v>
      </x:c>
      <x:c r="D74" s="848"/>
      <x:c r="E74" s="850">
        <x:f>+C74-D74</x:f>
        <x:v>0</x:v>
      </x:c>
      <x:c r="F74" s="489"/>
      <x:c r="G74" s="257"/>
      <x:c r="H74" s="257"/>
      <x:c r="I74" s="257"/>
      <x:c r="J74" s="257"/>
    </x:row>
    <x:row r="75" spans="1:10">
      <x:c r="A75" s="1792"/>
      <x:c r="C75" s="489"/>
      <x:c r="D75" s="489"/>
      <x:c r="E75" s="1388"/>
      <x:c r="F75" s="489"/>
      <x:c r="G75" s="257"/>
      <x:c r="H75" s="257"/>
      <x:c r="I75" s="257"/>
      <x:c r="J75" s="257"/>
    </x:row>
    <x:row r="76" spans="1:10">
      <x:c r="A76" s="1792"/>
      <x:c r="C76" s="489"/>
      <x:c r="D76" s="489"/>
      <x:c r="E76" s="489"/>
      <x:c r="F76" s="489"/>
      <x:c r="G76" s="257"/>
      <x:c r="H76" s="257"/>
      <x:c r="I76" s="257"/>
      <x:c r="J76" s="257"/>
    </x:row>
    <x:row r="77" spans="1:10" s="1524" customFormat="1" ht="56.25" customHeight="1">
      <x:c r="A77" s="1793" t="s">
        <x:v>503</x:v>
      </x:c>
      <x:c r="B77" s="781" t="s">
        <x:v>9</x:v>
      </x:c>
      <x:c r="C77" s="1965" t="s">
        <x:v>1531</x:v>
      </x:c>
      <x:c r="D77" s="1965"/>
      <x:c r="E77" s="1965"/>
      <x:c r="F77" s="1965"/>
      <x:c r="G77" s="1965"/>
      <x:c r="H77" s="1965"/>
      <x:c r="I77" s="1965"/>
      <x:c r="J77" s="1965"/>
    </x:row>
    <x:row r="78" spans="1:10" s="1524" customFormat="1" ht="27" customHeight="1">
      <x:c r="A78" s="1793"/>
      <x:c r="B78" s="843" t="s">
        <x:v>10</x:v>
      </x:c>
      <x:c r="C78" s="1956" t="s">
        <x:v>1156</x:v>
      </x:c>
      <x:c r="D78" s="1956"/>
      <x:c r="E78" s="1956"/>
      <x:c r="F78" s="1956"/>
      <x:c r="G78" s="1956"/>
      <x:c r="H78" s="1956"/>
      <x:c r="I78" s="1956"/>
      <x:c r="J78" s="1525"/>
    </x:row>
    <x:row r="82" ht="24" customHeight="1"/>
  </x:sheetData>
  <x:mergeCells count="9">
    <x:mergeCell ref="A1:K1"/>
    <x:mergeCell ref="A2:K2"/>
    <x:mergeCell ref="A3:K3"/>
    <x:mergeCell ref="C78:I78"/>
    <x:mergeCell ref="D6:E6"/>
    <x:mergeCell ref="D7:E7"/>
    <x:mergeCell ref="B12:B13"/>
    <x:mergeCell ref="C12:C13"/>
    <x:mergeCell ref="C77:J77"/>
  </x:mergeCells>
  <x:printOptions horizontalCentered="1"/>
  <x:pageMargins left="0.2" right="0.2" top="0.5" bottom="0.5" header="0.3" footer="0.3"/>
  <x:pageSetup scale="53" fitToHeight="0" orientation="landscape" r:id="rId2"/>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63C4D9F-3728-40DE-8B8C-02661F42F667}" mc:Ignorable="x14ac xr xr2 xr3">
  <x:sheetPr>
    <x:pageSetUpPr fitToPage="1"/>
  </x:sheetPr>
  <x:dimension ref="A1:AA89"/>
  <x:sheetViews>
    <x:sheetView zoomScale="80" zoomScaleNormal="80" workbookViewId="0">
      <x:pane xSplit="2" ySplit="4" topLeftCell="C5" activePane="bottomRight" state="frozen"/>
      <x:selection activeCell="C390" sqref="C390"/>
      <x:selection pane="topRight" activeCell="C390" sqref="C390"/>
      <x:selection pane="bottomLeft" activeCell="C390" sqref="C390"/>
      <x:selection pane="bottomRight" activeCell="C390" sqref="C390"/>
    </x:sheetView>
  </x:sheetViews>
  <x:sheetFormatPr defaultColWidth="11.42578125" defaultRowHeight="12.75"/>
  <x:cols>
    <x:col min="1" max="1" width="5.140625" style="1796" customWidth="1"/>
    <x:col min="2" max="2" width="47.85546875" style="86" customWidth="1"/>
    <x:col min="3" max="3" width="24.28515625" style="86" customWidth="1"/>
    <x:col min="4" max="4" width="22.140625" style="86" customWidth="1"/>
    <x:col min="5" max="5" width="12.140625" style="86" customWidth="1"/>
    <x:col min="6" max="6" width="10" style="86" customWidth="1"/>
    <x:col min="7" max="7" width="16.5703125" style="86" customWidth="1"/>
    <x:col min="8" max="8" width="3.5703125" style="86" customWidth="1"/>
    <x:col min="9" max="16" width="10" style="86" customWidth="1"/>
    <x:col min="17" max="17" width="13.7109375" style="86" bestFit="1" customWidth="1"/>
    <x:col min="18" max="16384" width="11.42578125" style="86"/>
  </x:cols>
  <x:sheetData>
    <x:row r="1" spans="1:27" ht="15" customHeight="1">
      <x:c r="A1" s="1951" t="s">
        <x:v>1397</x:v>
      </x:c>
      <x:c r="B1" s="1951"/>
      <x:c r="C1" s="1951"/>
      <x:c r="D1" s="1951"/>
      <x:c r="E1" s="1951"/>
      <x:c r="F1" s="1951"/>
      <x:c r="G1" s="1951"/>
      <x:c r="I1" s="851"/>
      <x:c r="P1" s="852"/>
    </x:row>
    <x:row r="2" spans="1:27" s="264" customFormat="1" ht="15.75">
      <x:c r="A2" s="1954" t="s">
        <x:v>699</x:v>
      </x:c>
      <x:c r="B2" s="1954"/>
      <x:c r="C2" s="1954"/>
      <x:c r="D2" s="1954"/>
      <x:c r="E2" s="1954"/>
      <x:c r="F2" s="1954"/>
      <x:c r="G2" s="1954"/>
      <x:c r="I2" s="1530"/>
    </x:row>
    <x:row r="3" spans="1:27" s="264" customFormat="1" ht="15.75">
      <x:c r="A3" s="1967" t="s">
        <x:v>704</x:v>
      </x:c>
      <x:c r="B3" s="1967"/>
      <x:c r="C3" s="1967"/>
      <x:c r="D3" s="1967"/>
      <x:c r="E3" s="1967"/>
      <x:c r="F3" s="1967"/>
      <x:c r="G3" s="1967"/>
    </x:row>
    <x:row r="4" spans="1:27" ht="15">
      <x:c r="E4" s="789"/>
      <x:c r="I4" s="743"/>
    </x:row>
    <x:row r="5" spans="1:27">
      <x:c r="F5" s="853"/>
      <x:c r="G5" s="853"/>
      <x:c r="H5" s="853"/>
      <x:c r="I5" s="743"/>
    </x:row>
    <x:row r="6" spans="1:27" ht="15">
      <x:c r="E6" s="218" t="s">
        <x:v>705</x:v>
      </x:c>
      <x:c r="F6" s="219"/>
      <x:c r="G6" s="220"/>
      <x:c r="H6" s="219"/>
    </x:row>
    <x:row r="7" spans="1:27" ht="46.5" customHeight="1">
      <x:c r="A7" s="221"/>
      <x:c r="B7" s="222"/>
      <x:c r="C7" s="223" t="s">
        <x:v>706</x:v>
      </x:c>
      <x:c r="D7" s="223"/>
      <x:c r="E7" s="224" t="s">
        <x:v>707</x:v>
      </x:c>
      <x:c r="F7" s="225"/>
      <x:c r="G7" s="225"/>
      <x:c r="H7" s="225"/>
      <x:c r="S7" s="853"/>
      <x:c r="T7" s="853"/>
      <x:c r="U7" s="853"/>
      <x:c r="V7" s="853"/>
      <x:c r="W7" s="853"/>
      <x:c r="X7" s="853"/>
      <x:c r="Y7" s="853"/>
      <x:c r="Z7" s="853"/>
      <x:c r="AA7" s="853"/>
    </x:row>
    <x:row r="8" spans="1:27" ht="15">
      <x:c r="A8" s="488">
        <x:v>1</x:v>
      </x:c>
      <x:c r="B8" s="489"/>
      <x:c r="C8" s="86" t="s">
        <x:v>491</x:v>
      </x:c>
      <x:c r="D8" s="227"/>
      <x:c r="E8" s="228"/>
      <x:c r="F8" s="1372"/>
      <x:c r="G8" s="230"/>
      <x:c r="H8" s="230"/>
      <x:c r="S8" s="231"/>
      <x:c r="T8" s="231"/>
      <x:c r="U8" s="231"/>
      <x:c r="V8" s="232"/>
      <x:c r="W8" s="219"/>
      <x:c r="X8" s="220"/>
      <x:c r="Y8" s="219"/>
      <x:c r="Z8" s="231"/>
      <x:c r="AA8" s="853"/>
    </x:row>
    <x:row r="9" spans="1:27" ht="15">
      <x:c r="A9" s="488">
        <x:v>2</x:v>
      </x:c>
      <x:c r="B9" s="489"/>
      <x:c r="C9" s="86" t="s">
        <x:v>492</x:v>
      </x:c>
      <x:c r="D9" s="227"/>
      <x:c r="E9" s="228"/>
      <x:c r="F9" s="1372"/>
      <x:c r="G9" s="230"/>
      <x:c r="H9" s="230"/>
      <x:c r="S9" s="231"/>
      <x:c r="T9" s="233"/>
      <x:c r="U9" s="233"/>
      <x:c r="V9" s="225"/>
      <x:c r="W9" s="225"/>
      <x:c r="X9" s="225"/>
      <x:c r="Y9" s="225"/>
      <x:c r="Z9" s="225"/>
      <x:c r="AA9" s="853"/>
    </x:row>
    <x:row r="10" spans="1:27" ht="15">
      <x:c r="A10" s="488">
        <x:v>3</x:v>
      </x:c>
      <x:c r="B10" s="489"/>
      <x:c r="C10" s="86" t="s">
        <x:v>511</x:v>
      </x:c>
      <x:c r="D10" s="227"/>
      <x:c r="E10" s="228"/>
      <x:c r="F10" s="1372"/>
      <x:c r="G10" s="230"/>
      <x:c r="H10" s="230"/>
      <x:c r="S10" s="231"/>
      <x:c r="T10" s="233"/>
      <x:c r="U10" s="233"/>
      <x:c r="V10" s="229"/>
      <x:c r="W10" s="229"/>
      <x:c r="X10" s="234"/>
      <x:c r="Y10" s="234"/>
      <x:c r="Z10" s="234"/>
      <x:c r="AA10" s="853"/>
    </x:row>
    <x:row r="11" spans="1:27" ht="15">
      <x:c r="A11" s="488">
        <x:v>4</x:v>
      </x:c>
      <x:c r="B11" s="489"/>
      <x:c r="C11" s="86" t="s">
        <x:v>161</x:v>
      </x:c>
      <x:c r="D11" s="227"/>
      <x:c r="E11" s="228"/>
      <x:c r="F11" s="1372"/>
      <x:c r="G11" s="230"/>
      <x:c r="H11" s="230"/>
      <x:c r="S11" s="231"/>
      <x:c r="T11" s="233"/>
      <x:c r="U11" s="233"/>
      <x:c r="V11" s="229"/>
      <x:c r="W11" s="229"/>
      <x:c r="X11" s="234"/>
      <x:c r="Y11" s="234"/>
      <x:c r="Z11" s="234"/>
      <x:c r="AA11" s="853"/>
    </x:row>
    <x:row r="12" spans="1:27" ht="15.75" customHeight="1">
      <x:c r="A12" s="488">
        <x:v>5</x:v>
      </x:c>
      <x:c r="B12" s="489"/>
      <x:c r="C12" s="86" t="s">
        <x:v>162</x:v>
      </x:c>
      <x:c r="D12" s="227"/>
      <x:c r="E12" s="228"/>
      <x:c r="F12" s="1372"/>
      <x:c r="G12" s="230"/>
      <x:c r="H12" s="230"/>
      <x:c r="S12" s="231"/>
      <x:c r="T12" s="233"/>
      <x:c r="U12" s="233"/>
      <x:c r="V12" s="229"/>
      <x:c r="W12" s="229"/>
      <x:c r="X12" s="234"/>
      <x:c r="Y12" s="234"/>
      <x:c r="Z12" s="234"/>
      <x:c r="AA12" s="853"/>
    </x:row>
    <x:row r="13" spans="1:27" ht="15">
      <x:c r="A13" s="488">
        <x:v>6</x:v>
      </x:c>
      <x:c r="B13" s="489"/>
      <x:c r="C13" s="86" t="s">
        <x:v>163</x:v>
      </x:c>
      <x:c r="D13" s="227"/>
      <x:c r="E13" s="228"/>
      <x:c r="F13" s="1372"/>
      <x:c r="G13" s="230"/>
      <x:c r="H13" s="230"/>
      <x:c r="S13" s="231"/>
      <x:c r="T13" s="233"/>
      <x:c r="U13" s="233"/>
      <x:c r="V13" s="229"/>
      <x:c r="W13" s="229"/>
      <x:c r="X13" s="234"/>
      <x:c r="Y13" s="234"/>
      <x:c r="Z13" s="234"/>
      <x:c r="AA13" s="853"/>
    </x:row>
    <x:row r="14" spans="1:27" ht="15">
      <x:c r="A14" s="488">
        <x:v>7</x:v>
      </x:c>
      <x:c r="B14" s="489"/>
      <x:c r="C14" s="86" t="s">
        <x:v>494</x:v>
      </x:c>
      <x:c r="D14" s="227"/>
      <x:c r="E14" s="228"/>
      <x:c r="F14" s="1372"/>
      <x:c r="G14" s="230"/>
      <x:c r="H14" s="230"/>
      <x:c r="S14" s="231"/>
      <x:c r="T14" s="231"/>
      <x:c r="U14" s="231"/>
      <x:c r="V14" s="231"/>
      <x:c r="W14" s="231"/>
      <x:c r="X14" s="231"/>
      <x:c r="Y14" s="231"/>
      <x:c r="Z14" s="231"/>
      <x:c r="AA14" s="853"/>
    </x:row>
    <x:row r="15" spans="1:27" ht="15">
      <x:c r="A15" s="488">
        <x:v>8</x:v>
      </x:c>
      <x:c r="B15" s="489"/>
      <x:c r="C15" s="86" t="s">
        <x:v>512</x:v>
      </x:c>
      <x:c r="D15" s="227"/>
      <x:c r="E15" s="228"/>
      <x:c r="F15" s="1372"/>
      <x:c r="G15" s="230"/>
      <x:c r="H15" s="230"/>
      <x:c r="S15" s="231"/>
      <x:c r="T15" s="231"/>
      <x:c r="U15" s="231"/>
      <x:c r="V15" s="231"/>
      <x:c r="W15" s="231"/>
      <x:c r="X15" s="231"/>
      <x:c r="Y15" s="231"/>
      <x:c r="Z15" s="231"/>
      <x:c r="AA15" s="853"/>
    </x:row>
    <x:row r="16" spans="1:27" ht="15">
      <x:c r="A16" s="488">
        <x:v>9</x:v>
      </x:c>
      <x:c r="B16" s="489"/>
      <x:c r="C16" s="86" t="s">
        <x:v>496</x:v>
      </x:c>
      <x:c r="D16" s="227"/>
      <x:c r="E16" s="228"/>
      <x:c r="F16" s="1372"/>
      <x:c r="G16" s="230"/>
      <x:c r="H16" s="230"/>
      <x:c r="S16" s="231"/>
      <x:c r="T16" s="231"/>
      <x:c r="U16" s="231"/>
      <x:c r="V16" s="231"/>
      <x:c r="W16" s="231"/>
      <x:c r="X16" s="231"/>
      <x:c r="Y16" s="231"/>
      <x:c r="Z16" s="231"/>
      <x:c r="AA16" s="853"/>
    </x:row>
    <x:row r="17" spans="1:27" ht="15">
      <x:c r="A17" s="488">
        <x:v>10</x:v>
      </x:c>
      <x:c r="B17" s="489"/>
      <x:c r="C17" s="86" t="s">
        <x:v>497</x:v>
      </x:c>
      <x:c r="D17" s="227"/>
      <x:c r="E17" s="228"/>
      <x:c r="F17" s="1372"/>
      <x:c r="H17" s="230"/>
      <x:c r="S17" s="231"/>
      <x:c r="T17" s="231"/>
      <x:c r="U17" s="231"/>
      <x:c r="V17" s="231"/>
      <x:c r="W17" s="231"/>
      <x:c r="X17" s="231"/>
      <x:c r="Y17" s="231"/>
      <x:c r="Z17" s="231"/>
      <x:c r="AA17" s="853"/>
    </x:row>
    <x:row r="18" spans="1:27" ht="15">
      <x:c r="A18" s="488">
        <x:v>11</x:v>
      </x:c>
      <x:c r="B18" s="489"/>
      <x:c r="C18" s="86" t="s">
        <x:v>498</x:v>
      </x:c>
      <x:c r="D18" s="227"/>
      <x:c r="E18" s="228"/>
      <x:c r="F18" s="1372"/>
      <x:c r="G18" s="230"/>
      <x:c r="H18" s="230"/>
      <x:c r="S18" s="231"/>
      <x:c r="T18" s="231"/>
      <x:c r="U18" s="231"/>
      <x:c r="V18" s="231"/>
      <x:c r="W18" s="231"/>
      <x:c r="X18" s="231"/>
      <x:c r="Y18" s="231"/>
      <x:c r="Z18" s="231"/>
      <x:c r="AA18" s="853"/>
    </x:row>
    <x:row r="19" spans="1:27" ht="15">
      <x:c r="A19" s="488">
        <x:v>12</x:v>
      </x:c>
      <x:c r="B19" s="489"/>
      <x:c r="C19" s="86" t="s">
        <x:v>708</x:v>
      </x:c>
      <x:c r="D19" s="227"/>
      <x:c r="E19" s="228"/>
      <x:c r="F19" s="1372"/>
      <x:c r="S19" s="231"/>
      <x:c r="T19" s="231"/>
      <x:c r="U19" s="231"/>
      <x:c r="V19" s="231"/>
      <x:c r="W19" s="231"/>
      <x:c r="X19" s="231"/>
      <x:c r="Y19" s="231"/>
      <x:c r="Z19" s="231"/>
      <x:c r="AA19" s="853"/>
    </x:row>
    <x:row r="20" spans="1:27" ht="15">
      <x:c r="A20" s="488">
        <x:v>13</x:v>
      </x:c>
      <x:c r="B20" s="489"/>
      <x:c r="C20" s="86" t="s">
        <x:v>491</x:v>
      </x:c>
      <x:c r="D20" s="227"/>
      <x:c r="E20" s="228"/>
      <x:c r="F20" s="1372"/>
      <x:c r="G20" s="230"/>
      <x:c r="S20" s="231"/>
      <x:c r="T20" s="231"/>
      <x:c r="U20" s="231"/>
      <x:c r="V20" s="231"/>
      <x:c r="W20" s="231"/>
      <x:c r="X20" s="231"/>
      <x:c r="Y20" s="231"/>
      <x:c r="Z20" s="231"/>
      <x:c r="AA20" s="853"/>
    </x:row>
    <x:row r="21" spans="1:27" ht="15">
      <x:c r="A21" s="488">
        <x:v>14</x:v>
      </x:c>
      <x:c r="B21" s="489"/>
      <x:c r="C21" s="86" t="s">
        <x:v>492</x:v>
      </x:c>
      <x:c r="D21" s="227"/>
      <x:c r="E21" s="228"/>
      <x:c r="F21" s="1372"/>
      <x:c r="G21" s="230"/>
      <x:c r="H21" s="230"/>
      <x:c r="S21" s="231"/>
      <x:c r="T21" s="231"/>
      <x:c r="U21" s="231"/>
      <x:c r="V21" s="231"/>
      <x:c r="W21" s="231"/>
      <x:c r="X21" s="231"/>
      <x:c r="Y21" s="231"/>
      <x:c r="Z21" s="231"/>
      <x:c r="AA21" s="853"/>
    </x:row>
    <x:row r="22" spans="1:27" ht="15">
      <x:c r="A22" s="488">
        <x:v>15</x:v>
      </x:c>
      <x:c r="B22" s="489"/>
      <x:c r="C22" s="86" t="s">
        <x:v>511</x:v>
      </x:c>
      <x:c r="D22" s="227"/>
      <x:c r="E22" s="228"/>
      <x:c r="F22" s="1372"/>
      <x:c r="G22" s="230"/>
      <x:c r="H22" s="230"/>
      <x:c r="S22" s="231"/>
      <x:c r="T22" s="231"/>
      <x:c r="U22" s="231"/>
      <x:c r="V22" s="231"/>
      <x:c r="W22" s="231"/>
      <x:c r="X22" s="231"/>
      <x:c r="Y22" s="231"/>
      <x:c r="Z22" s="231"/>
      <x:c r="AA22" s="853"/>
    </x:row>
    <x:row r="23" spans="1:27" ht="15">
      <x:c r="A23" s="488">
        <x:v>16</x:v>
      </x:c>
      <x:c r="B23" s="489"/>
      <x:c r="C23" s="86" t="s">
        <x:v>161</x:v>
      </x:c>
      <x:c r="D23" s="227"/>
      <x:c r="E23" s="228"/>
      <x:c r="F23" s="1372"/>
      <x:c r="G23" s="230"/>
      <x:c r="H23" s="230"/>
      <x:c r="S23" s="231"/>
      <x:c r="T23" s="231"/>
      <x:c r="U23" s="231"/>
      <x:c r="V23" s="231"/>
      <x:c r="W23" s="231"/>
      <x:c r="X23" s="231"/>
      <x:c r="Y23" s="231"/>
      <x:c r="Z23" s="231"/>
      <x:c r="AA23" s="853"/>
    </x:row>
    <x:row r="24" spans="1:27" ht="15">
      <x:c r="A24" s="488">
        <x:v>17</x:v>
      </x:c>
      <x:c r="B24" s="489"/>
      <x:c r="C24" s="86" t="s">
        <x:v>162</x:v>
      </x:c>
      <x:c r="D24" s="227"/>
      <x:c r="E24" s="228"/>
      <x:c r="F24" s="1372"/>
      <x:c r="G24" s="230"/>
      <x:c r="H24" s="230"/>
      <x:c r="S24" s="231"/>
      <x:c r="T24" s="231"/>
      <x:c r="U24" s="231"/>
      <x:c r="V24" s="231"/>
      <x:c r="W24" s="231"/>
      <x:c r="X24" s="231"/>
      <x:c r="Y24" s="231"/>
      <x:c r="Z24" s="231"/>
      <x:c r="AA24" s="853"/>
    </x:row>
    <x:row r="25" spans="1:27" ht="15">
      <x:c r="A25" s="488"/>
      <x:c r="B25" s="489"/>
      <x:c r="C25" s="235"/>
      <x:c r="D25" s="236"/>
      <x:c r="E25" s="236"/>
      <x:c r="F25" s="236"/>
      <x:c r="G25" s="236"/>
      <x:c r="H25" s="236"/>
      <x:c r="S25" s="231"/>
      <x:c r="T25" s="231"/>
      <x:c r="U25" s="231"/>
      <x:c r="V25" s="237"/>
      <x:c r="W25" s="234"/>
      <x:c r="X25" s="231"/>
      <x:c r="Y25" s="231"/>
      <x:c r="Z25" s="231"/>
      <x:c r="AA25" s="853"/>
    </x:row>
    <x:row r="26" spans="1:27" ht="15">
      <x:c r="A26" s="488">
        <x:v>18</x:v>
      </x:c>
      <x:c r="B26" s="490" t="s">
        <x:v>709</x:v>
      </x:c>
      <x:c r="C26" s="238"/>
      <x:c r="D26" s="236"/>
      <x:c r="E26" s="491" t="e">
        <x:f>AVERAGE(E8:E24)</x:f>
        <x:v>#DIV/0!</x:v>
      </x:c>
      <x:c r="F26" s="236"/>
      <x:c r="G26" s="1458"/>
      <x:c r="H26" s="1459"/>
      <x:c r="S26" s="231"/>
      <x:c r="T26" s="231"/>
      <x:c r="U26" s="231"/>
      <x:c r="V26" s="237"/>
      <x:c r="W26" s="234"/>
      <x:c r="X26" s="231"/>
      <x:c r="Y26" s="231"/>
      <x:c r="Z26" s="231"/>
      <x:c r="AA26" s="853"/>
    </x:row>
    <x:row r="27" spans="1:27" ht="15">
      <x:c r="A27" s="490"/>
      <x:c r="B27" s="489"/>
      <x:c r="C27" s="238"/>
      <x:c r="D27" s="236"/>
      <x:c r="E27" s="236"/>
      <x:c r="F27" s="227"/>
      <x:c r="G27" s="227"/>
      <x:c r="H27" s="227"/>
      <x:c r="S27" s="231"/>
      <x:c r="T27" s="231"/>
      <x:c r="U27" s="231"/>
      <x:c r="V27" s="231"/>
      <x:c r="W27" s="231"/>
      <x:c r="X27" s="231"/>
      <x:c r="Y27" s="231"/>
      <x:c r="Z27" s="231"/>
      <x:c r="AA27" s="853"/>
    </x:row>
    <x:row r="28" spans="1:27" ht="15">
      <x:c r="A28" s="490" t="s">
        <x:v>710</x:v>
      </x:c>
      <x:c r="B28" s="489"/>
      <x:c r="C28" s="226"/>
      <x:c r="D28" s="226"/>
      <x:c r="E28" s="226"/>
      <x:c r="F28" s="226"/>
      <x:c r="G28" s="226"/>
      <x:c r="H28" s="226"/>
      <x:c r="S28" s="231"/>
      <x:c r="T28" s="231"/>
      <x:c r="U28" s="231"/>
      <x:c r="V28" s="231"/>
      <x:c r="W28" s="231"/>
      <x:c r="X28" s="231"/>
      <x:c r="Y28" s="231"/>
      <x:c r="Z28" s="231"/>
      <x:c r="AA28" s="853"/>
    </x:row>
    <x:row r="29" spans="1:27" ht="15">
      <x:c r="A29" s="1797"/>
      <x:c r="B29" s="239" t="s">
        <x:v>711</x:v>
      </x:c>
      <x:c r="C29" s="226"/>
      <x:c r="D29" s="226"/>
      <x:c r="E29" s="226"/>
      <x:c r="F29" s="226"/>
      <x:c r="G29" s="226"/>
      <x:c r="H29" s="226"/>
      <x:c r="S29" s="233"/>
      <x:c r="T29" s="853"/>
      <x:c r="U29" s="231"/>
      <x:c r="V29" s="231"/>
      <x:c r="W29" s="231"/>
      <x:c r="X29" s="231"/>
      <x:c r="Y29" s="231"/>
      <x:c r="Z29" s="231"/>
      <x:c r="AA29" s="853"/>
    </x:row>
    <x:row r="30" spans="1:27" ht="15">
      <x:c r="A30" s="1797"/>
      <x:c r="B30" s="239"/>
      <x:c r="C30" s="226"/>
      <x:c r="D30" s="226"/>
      <x:c r="E30" s="226"/>
      <x:c r="F30" s="226"/>
      <x:c r="G30" s="226"/>
      <x:c r="H30" s="226"/>
      <x:c r="S30" s="239"/>
      <x:c r="U30" s="239"/>
      <x:c r="V30" s="239"/>
      <x:c r="W30" s="239"/>
      <x:c r="X30" s="239"/>
      <x:c r="Y30" s="239"/>
      <x:c r="Z30" s="239"/>
    </x:row>
    <x:row r="31" spans="1:27" ht="15">
      <x:c r="A31" s="1797"/>
      <x:c r="B31" s="239"/>
      <x:c r="C31" s="226"/>
      <x:c r="D31" s="226"/>
      <x:c r="E31" s="226"/>
      <x:c r="F31" s="226"/>
      <x:c r="G31" s="226"/>
      <x:c r="H31" s="226"/>
      <x:c r="S31" s="239"/>
      <x:c r="T31" s="239"/>
      <x:c r="U31" s="239"/>
      <x:c r="V31" s="239"/>
      <x:c r="W31" s="239"/>
      <x:c r="X31" s="239"/>
      <x:c r="Y31" s="239"/>
      <x:c r="Z31" s="239"/>
    </x:row>
    <x:row r="32" spans="1:27" ht="15">
      <x:c r="A32" s="1797"/>
      <x:c r="B32" s="226"/>
      <x:c r="C32" s="226"/>
      <x:c r="D32" s="226"/>
      <x:c r="E32" s="226"/>
      <x:c r="F32" s="226"/>
      <x:c r="G32" s="226"/>
      <x:c r="H32" s="226"/>
    </x:row>
    <x:row r="33" spans="1:17">
      <x:c r="A33" s="1792"/>
      <x:c r="B33" s="91"/>
      <x:c r="C33" s="91"/>
      <x:c r="D33" s="1966"/>
      <x:c r="E33" s="1966"/>
      <x:c r="F33" s="854"/>
      <x:c r="G33" s="854"/>
      <x:c r="H33" s="580"/>
      <x:c r="I33" s="854"/>
      <x:c r="J33" s="854"/>
      <x:c r="K33" s="854"/>
    </x:row>
    <x:row r="34" spans="1:17">
      <x:c r="A34" s="1792">
        <x:v>19</x:v>
      </x:c>
      <x:c r="B34" s="91" t="s">
        <x:v>160</x:v>
      </x:c>
      <x:c r="C34" s="91"/>
      <x:c r="D34" s="1966"/>
      <x:c r="E34" s="1966"/>
      <x:c r="F34" s="1966"/>
      <x:c r="G34" s="1966"/>
      <x:c r="H34" s="580"/>
      <x:c r="I34" s="1966"/>
      <x:c r="J34" s="1966"/>
      <x:c r="K34" s="1966"/>
      <x:c r="L34" s="1966"/>
    </x:row>
    <x:row r="35" spans="1:17">
      <x:c r="A35" s="1792">
        <x:v>20</x:v>
      </x:c>
      <x:c r="B35" s="91"/>
      <x:c r="C35" s="91"/>
      <x:c r="D35" s="854"/>
      <x:c r="E35" s="854"/>
      <x:c r="F35" s="855"/>
      <x:c r="G35" s="854"/>
      <x:c r="H35" s="854"/>
      <x:c r="I35" s="854"/>
      <x:c r="J35" s="854"/>
      <x:c r="K35" s="854"/>
      <x:c r="L35" s="854"/>
    </x:row>
    <x:row r="36" spans="1:17">
      <x:c r="A36" s="1677"/>
      <x:c r="B36" s="856" t="s">
        <x:v>9</x:v>
      </x:c>
      <x:c r="C36" s="857" t="s">
        <x:v>10</x:v>
      </x:c>
      <x:c r="D36" s="857" t="s">
        <x:v>11</x:v>
      </x:c>
      <x:c r="E36" s="857" t="s">
        <x:v>14</x:v>
      </x:c>
      <x:c r="F36" s="857" t="s">
        <x:v>136</x:v>
      </x:c>
      <x:c r="G36" s="858" t="s">
        <x:v>137</x:v>
      </x:c>
      <x:c r="H36" s="580"/>
      <x:c r="I36" s="580"/>
      <x:c r="J36" s="580"/>
      <x:c r="K36" s="580"/>
      <x:c r="L36" s="580"/>
      <x:c r="M36" s="580"/>
      <x:c r="N36" s="580"/>
      <x:c r="O36" s="580"/>
      <x:c r="P36" s="580"/>
      <x:c r="Q36" s="580"/>
    </x:row>
    <x:row r="37" spans="1:17">
      <x:c r="A37" s="1792"/>
      <x:c r="B37" s="859"/>
      <x:c r="C37" s="580"/>
      <x:c r="D37" s="580"/>
      <x:c r="E37" s="580"/>
      <x:c r="F37" s="580"/>
      <x:c r="G37" s="860"/>
      <x:c r="H37" s="580"/>
      <x:c r="I37" s="854"/>
      <x:c r="J37" s="580"/>
      <x:c r="K37" s="854"/>
      <x:c r="L37" s="854"/>
      <x:c r="M37" s="853"/>
      <x:c r="N37" s="853"/>
      <x:c r="O37" s="853"/>
      <x:c r="P37" s="853"/>
      <x:c r="Q37" s="853"/>
    </x:row>
    <x:row r="38" spans="1:17">
      <x:c r="A38" s="1792"/>
      <x:c r="B38" s="861"/>
      <x:c r="C38" s="580"/>
      <x:c r="D38" s="580"/>
      <x:c r="E38" s="580"/>
      <x:c r="F38" s="580"/>
      <x:c r="G38" s="862"/>
      <x:c r="H38" s="580"/>
      <x:c r="I38" s="580"/>
      <x:c r="J38" s="580"/>
      <x:c r="K38" s="580"/>
      <x:c r="L38" s="580"/>
      <x:c r="M38" s="580"/>
      <x:c r="N38" s="580"/>
      <x:c r="O38" s="580"/>
      <x:c r="P38" s="580"/>
      <x:c r="Q38" s="580"/>
    </x:row>
    <x:row r="39" spans="1:17" ht="38.25">
      <x:c r="A39" s="1792"/>
      <x:c r="B39" s="773" t="s">
        <x:v>583</x:v>
      </x:c>
      <x:c r="C39" s="863" t="s">
        <x:v>584</x:v>
      </x:c>
      <x:c r="D39" s="864" t="s">
        <x:v>109</x:v>
      </x:c>
      <x:c r="E39" s="580" t="s">
        <x:v>712</x:v>
      </x:c>
      <x:c r="F39" s="863" t="s">
        <x:v>688</x:v>
      </x:c>
      <x:c r="G39" s="865" t="s">
        <x:v>167</x:v>
      </x:c>
      <x:c r="H39" s="853"/>
      <x:c r="I39" s="853"/>
      <x:c r="J39" s="853"/>
      <x:c r="K39" s="853"/>
      <x:c r="L39" s="853"/>
      <x:c r="M39" s="853"/>
      <x:c r="N39" s="853"/>
      <x:c r="O39" s="853"/>
      <x:c r="P39" s="580"/>
      <x:c r="Q39" s="580"/>
    </x:row>
    <x:row r="40" spans="1:17" ht="30" customHeight="1">
      <x:c r="A40" s="1792"/>
      <x:c r="B40" s="861"/>
      <x:c r="C40" s="580"/>
      <x:c r="D40" s="864" t="s">
        <x:v>750</x:v>
      </x:c>
      <x:c r="E40" s="580"/>
      <x:c r="F40" s="864" t="s">
        <x:v>713</x:v>
      </x:c>
      <x:c r="G40" s="866" t="s">
        <x:v>714</x:v>
      </x:c>
      <x:c r="H40" s="580"/>
      <x:c r="I40" s="580"/>
      <x:c r="J40" s="580"/>
      <x:c r="K40" s="580"/>
      <x:c r="L40" s="580"/>
      <x:c r="M40" s="580"/>
      <x:c r="N40" s="580"/>
      <x:c r="O40" s="580"/>
      <x:c r="P40" s="580"/>
      <x:c r="Q40" s="580"/>
    </x:row>
    <x:row r="41" spans="1:17">
      <x:c r="A41" s="1792">
        <x:v>21</x:v>
      </x:c>
      <x:c r="B41" s="859" t="s">
        <x:v>44</x:v>
      </x:c>
      <x:c r="C41" s="854" t="s">
        <x:v>606</x:v>
      </x:c>
      <x:c r="D41" s="706">
        <x:f>+'6A-Project True-up'!H14+'6A-Project True-up'!I14</x:f>
        <x:v>0</x:v>
      </x:c>
      <x:c r="E41" s="706">
        <x:v>17</x:v>
      </x:c>
      <x:c r="F41" s="867" t="e">
        <x:f>+E26</x:f>
        <x:v>#DIV/0!</x:v>
      </x:c>
      <x:c r="G41" s="868" t="e">
        <x:f>+D41*E41*F41</x:f>
        <x:v>#DIV/0!</x:v>
      </x:c>
      <x:c r="H41" s="869"/>
      <x:c r="I41" s="870"/>
      <x:c r="J41" s="870"/>
      <x:c r="K41" s="870"/>
      <x:c r="L41" s="870"/>
      <x:c r="M41" s="853"/>
      <x:c r="N41" s="853"/>
      <x:c r="O41" s="853"/>
      <x:c r="P41" s="853"/>
      <x:c r="Q41" s="853"/>
    </x:row>
    <x:row r="42" spans="1:17">
      <x:c r="A42" s="1792" t="s">
        <x:v>715</x:v>
      </x:c>
      <x:c r="B42" s="871"/>
      <x:c r="C42" s="871"/>
      <x:c r="D42" s="706">
        <x:f>+'6A-Project True-up'!H15+'6A-Project True-up'!I15</x:f>
        <x:v>0</x:v>
      </x:c>
      <x:c r="E42" s="706">
        <x:v>17</x:v>
      </x:c>
      <x:c r="F42" s="867" t="e">
        <x:f>+F41</x:f>
        <x:v>#DIV/0!</x:v>
      </x:c>
      <x:c r="G42" s="868" t="e">
        <x:f>+D42*E42*F42</x:f>
        <x:v>#DIV/0!</x:v>
      </x:c>
      <x:c r="H42" s="869"/>
      <x:c r="I42" s="854"/>
      <x:c r="J42" s="869"/>
      <x:c r="K42" s="870"/>
      <x:c r="L42" s="870"/>
      <x:c r="M42" s="853"/>
      <x:c r="N42" s="853"/>
      <x:c r="O42" s="853"/>
      <x:c r="P42" s="729"/>
      <x:c r="Q42" s="872"/>
    </x:row>
    <x:row r="43" spans="1:17">
      <x:c r="A43" s="1792" t="s">
        <x:v>716</x:v>
      </x:c>
      <x:c r="B43" s="871"/>
      <x:c r="C43" s="871"/>
      <x:c r="D43" s="706">
        <x:f>+'6A-Project True-up'!H16+'6A-Project True-up'!I16</x:f>
        <x:v>0</x:v>
      </x:c>
      <x:c r="E43" s="706">
        <x:v>17</x:v>
      </x:c>
      <x:c r="F43" s="867" t="e">
        <x:f t="shared" ref="F43:F53" si="0">+F42</x:f>
        <x:v>#DIV/0!</x:v>
      </x:c>
      <x:c r="G43" s="868" t="e">
        <x:f t="shared" ref="G43:G50" si="1">+D43*E43*F43</x:f>
        <x:v>#DIV/0!</x:v>
      </x:c>
      <x:c r="H43" s="869"/>
      <x:c r="I43" s="854"/>
      <x:c r="J43" s="869"/>
      <x:c r="K43" s="870"/>
      <x:c r="L43" s="870"/>
      <x:c r="M43" s="853"/>
      <x:c r="N43" s="853"/>
      <x:c r="O43" s="853"/>
      <x:c r="P43" s="729"/>
      <x:c r="Q43" s="872"/>
    </x:row>
    <x:row r="44" spans="1:17">
      <x:c r="A44" s="1792" t="s">
        <x:v>717</x:v>
      </x:c>
      <x:c r="B44" s="871"/>
      <x:c r="C44" s="871"/>
      <x:c r="D44" s="706">
        <x:f>+'6A-Project True-up'!H17+'6A-Project True-up'!I17</x:f>
        <x:v>0</x:v>
      </x:c>
      <x:c r="E44" s="706">
        <x:v>17</x:v>
      </x:c>
      <x:c r="F44" s="867" t="e">
        <x:f t="shared" si="0"/>
        <x:v>#DIV/0!</x:v>
      </x:c>
      <x:c r="G44" s="868" t="e">
        <x:f t="shared" si="1"/>
        <x:v>#DIV/0!</x:v>
      </x:c>
      <x:c r="H44" s="869"/>
      <x:c r="I44" s="854"/>
      <x:c r="J44" s="869"/>
      <x:c r="K44" s="870"/>
      <x:c r="L44" s="870"/>
      <x:c r="M44" s="853"/>
      <x:c r="N44" s="853"/>
      <x:c r="O44" s="853"/>
      <x:c r="P44" s="729"/>
      <x:c r="Q44" s="872"/>
    </x:row>
    <x:row r="45" spans="1:17">
      <x:c r="A45" s="1792" t="s">
        <x:v>731</x:v>
      </x:c>
      <x:c r="B45" s="871"/>
      <x:c r="C45" s="871"/>
      <x:c r="D45" s="706">
        <x:f>+'6A-Project True-up'!H18+'6A-Project True-up'!I18</x:f>
        <x:v>0</x:v>
      </x:c>
      <x:c r="E45" s="706">
        <x:v>17</x:v>
      </x:c>
      <x:c r="F45" s="867" t="e">
        <x:f t="shared" si="0"/>
        <x:v>#DIV/0!</x:v>
      </x:c>
      <x:c r="G45" s="868" t="e">
        <x:f t="shared" si="1"/>
        <x:v>#DIV/0!</x:v>
      </x:c>
      <x:c r="H45" s="869"/>
      <x:c r="I45" s="854"/>
      <x:c r="J45" s="869"/>
      <x:c r="K45" s="870"/>
      <x:c r="L45" s="870"/>
      <x:c r="M45" s="853"/>
      <x:c r="N45" s="853"/>
      <x:c r="O45" s="853"/>
      <x:c r="P45" s="729"/>
      <x:c r="Q45" s="872"/>
    </x:row>
    <x:row r="46" spans="1:17">
      <x:c r="A46" s="1792" t="s">
        <x:v>732</x:v>
      </x:c>
      <x:c r="B46" s="871"/>
      <x:c r="C46" s="871"/>
      <x:c r="D46" s="706">
        <x:f>+'6A-Project True-up'!H19+'6A-Project True-up'!I19</x:f>
        <x:v>0</x:v>
      </x:c>
      <x:c r="E46" s="706">
        <x:v>17</x:v>
      </x:c>
      <x:c r="F46" s="867" t="e">
        <x:f t="shared" si="0"/>
        <x:v>#DIV/0!</x:v>
      </x:c>
      <x:c r="G46" s="868" t="e">
        <x:f t="shared" si="1"/>
        <x:v>#DIV/0!</x:v>
      </x:c>
      <x:c r="H46" s="869"/>
      <x:c r="I46" s="854"/>
      <x:c r="J46" s="869"/>
      <x:c r="K46" s="870"/>
      <x:c r="L46" s="870"/>
      <x:c r="M46" s="853"/>
      <x:c r="N46" s="853"/>
      <x:c r="O46" s="853"/>
      <x:c r="P46" s="729"/>
      <x:c r="Q46" s="872"/>
    </x:row>
    <x:row r="47" spans="1:17">
      <x:c r="A47" s="1792" t="s">
        <x:v>733</x:v>
      </x:c>
      <x:c r="B47" s="871"/>
      <x:c r="C47" s="871"/>
      <x:c r="D47" s="706">
        <x:f>+'6A-Project True-up'!H20+'6A-Project True-up'!I20</x:f>
        <x:v>0</x:v>
      </x:c>
      <x:c r="E47" s="706">
        <x:v>17</x:v>
      </x:c>
      <x:c r="F47" s="867" t="e">
        <x:f t="shared" si="0"/>
        <x:v>#DIV/0!</x:v>
      </x:c>
      <x:c r="G47" s="868" t="e">
        <x:f t="shared" si="1"/>
        <x:v>#DIV/0!</x:v>
      </x:c>
      <x:c r="H47" s="869"/>
      <x:c r="I47" s="854"/>
      <x:c r="J47" s="869"/>
      <x:c r="K47" s="870"/>
      <x:c r="L47" s="870"/>
      <x:c r="M47" s="853"/>
      <x:c r="N47" s="853"/>
      <x:c r="O47" s="853"/>
      <x:c r="P47" s="729"/>
      <x:c r="Q47" s="872"/>
    </x:row>
    <x:row r="48" spans="1:17">
      <x:c r="A48" s="1792" t="s">
        <x:v>734</x:v>
      </x:c>
      <x:c r="B48" s="871"/>
      <x:c r="C48" s="871"/>
      <x:c r="D48" s="706">
        <x:f>+'6A-Project True-up'!H21+'6A-Project True-up'!I21</x:f>
        <x:v>0</x:v>
      </x:c>
      <x:c r="E48" s="706">
        <x:v>17</x:v>
      </x:c>
      <x:c r="F48" s="867" t="e">
        <x:f t="shared" si="0"/>
        <x:v>#DIV/0!</x:v>
      </x:c>
      <x:c r="G48" s="868" t="e">
        <x:f t="shared" si="1"/>
        <x:v>#DIV/0!</x:v>
      </x:c>
      <x:c r="H48" s="869"/>
      <x:c r="I48" s="854"/>
      <x:c r="J48" s="869"/>
      <x:c r="K48" s="870"/>
      <x:c r="L48" s="870"/>
      <x:c r="M48" s="853"/>
      <x:c r="N48" s="853"/>
      <x:c r="O48" s="853"/>
      <x:c r="P48" s="729"/>
      <x:c r="Q48" s="872"/>
    </x:row>
    <x:row r="49" spans="1:17">
      <x:c r="A49" s="1792" t="s">
        <x:v>735</x:v>
      </x:c>
      <x:c r="B49" s="871"/>
      <x:c r="C49" s="871"/>
      <x:c r="D49" s="706">
        <x:f>+'6A-Project True-up'!H22+'6A-Project True-up'!I22</x:f>
        <x:v>0</x:v>
      </x:c>
      <x:c r="E49" s="706">
        <x:v>17</x:v>
      </x:c>
      <x:c r="F49" s="867" t="e">
        <x:f t="shared" si="0"/>
        <x:v>#DIV/0!</x:v>
      </x:c>
      <x:c r="G49" s="868" t="e">
        <x:f t="shared" si="1"/>
        <x:v>#DIV/0!</x:v>
      </x:c>
      <x:c r="H49" s="869"/>
      <x:c r="I49" s="854"/>
      <x:c r="J49" s="869"/>
      <x:c r="K49" s="870"/>
      <x:c r="L49" s="870"/>
      <x:c r="M49" s="853"/>
      <x:c r="N49" s="853"/>
      <x:c r="O49" s="853"/>
      <x:c r="P49" s="729"/>
      <x:c r="Q49" s="872"/>
    </x:row>
    <x:row r="50" spans="1:17">
      <x:c r="A50" s="1792" t="s">
        <x:v>736</x:v>
      </x:c>
      <x:c r="B50" s="871"/>
      <x:c r="C50" s="871"/>
      <x:c r="D50" s="706">
        <x:f>+'6A-Project True-up'!H23+'6A-Project True-up'!I23</x:f>
        <x:v>0</x:v>
      </x:c>
      <x:c r="E50" s="706">
        <x:v>17</x:v>
      </x:c>
      <x:c r="F50" s="867" t="e">
        <x:f t="shared" si="0"/>
        <x:v>#DIV/0!</x:v>
      </x:c>
      <x:c r="G50" s="868" t="e">
        <x:f t="shared" si="1"/>
        <x:v>#DIV/0!</x:v>
      </x:c>
      <x:c r="H50" s="869"/>
      <x:c r="I50" s="854"/>
      <x:c r="J50" s="869"/>
      <x:c r="K50" s="870"/>
      <x:c r="L50" s="870"/>
      <x:c r="M50" s="853"/>
      <x:c r="N50" s="853"/>
      <x:c r="O50" s="853"/>
      <x:c r="P50" s="729"/>
      <x:c r="Q50" s="872"/>
    </x:row>
    <x:row r="51" spans="1:17">
      <x:c r="A51" s="1792" t="s">
        <x:v>737</x:v>
      </x:c>
      <x:c r="B51" s="871"/>
      <x:c r="C51" s="871"/>
      <x:c r="D51" s="706">
        <x:f>+'6A-Project True-up'!H24+'6A-Project True-up'!I24</x:f>
        <x:v>0</x:v>
      </x:c>
      <x:c r="E51" s="706">
        <x:v>17</x:v>
      </x:c>
      <x:c r="F51" s="867" t="e">
        <x:f t="shared" si="0"/>
        <x:v>#DIV/0!</x:v>
      </x:c>
      <x:c r="G51" s="868" t="e">
        <x:f t="shared" ref="G51:G53" si="2">+D51*E51*F51</x:f>
        <x:v>#DIV/0!</x:v>
      </x:c>
      <x:c r="H51" s="869"/>
      <x:c r="I51" s="854"/>
      <x:c r="J51" s="869"/>
      <x:c r="K51" s="870"/>
      <x:c r="L51" s="870"/>
      <x:c r="M51" s="853"/>
      <x:c r="N51" s="853"/>
      <x:c r="O51" s="853"/>
      <x:c r="P51" s="729"/>
      <x:c r="Q51" s="872"/>
    </x:row>
    <x:row r="52" spans="1:17">
      <x:c r="A52" s="1792" t="s">
        <x:v>738</x:v>
      </x:c>
      <x:c r="B52" s="871"/>
      <x:c r="C52" s="871"/>
      <x:c r="D52" s="706">
        <x:f>+'6A-Project True-up'!H25+'6A-Project True-up'!I25</x:f>
        <x:v>0</x:v>
      </x:c>
      <x:c r="E52" s="706">
        <x:v>17</x:v>
      </x:c>
      <x:c r="F52" s="867" t="e">
        <x:f t="shared" si="0"/>
        <x:v>#DIV/0!</x:v>
      </x:c>
      <x:c r="G52" s="868" t="e">
        <x:f t="shared" si="2"/>
        <x:v>#DIV/0!</x:v>
      </x:c>
      <x:c r="H52" s="869"/>
      <x:c r="I52" s="854"/>
      <x:c r="J52" s="869"/>
      <x:c r="K52" s="870"/>
      <x:c r="L52" s="870"/>
      <x:c r="M52" s="853"/>
      <x:c r="N52" s="853"/>
      <x:c r="O52" s="853"/>
      <x:c r="P52" s="729"/>
      <x:c r="Q52" s="872"/>
    </x:row>
    <x:row r="53" spans="1:17">
      <x:c r="A53" s="1792" t="s">
        <x:v>739</x:v>
      </x:c>
      <x:c r="B53" s="871"/>
      <x:c r="C53" s="871"/>
      <x:c r="D53" s="706">
        <x:f>+'6A-Project True-up'!H26+'6A-Project True-up'!I26</x:f>
        <x:v>0</x:v>
      </x:c>
      <x:c r="E53" s="706">
        <x:v>17</x:v>
      </x:c>
      <x:c r="F53" s="867" t="e">
        <x:f t="shared" si="0"/>
        <x:v>#DIV/0!</x:v>
      </x:c>
      <x:c r="G53" s="868" t="e">
        <x:f t="shared" si="2"/>
        <x:v>#DIV/0!</x:v>
      </x:c>
      <x:c r="H53" s="869"/>
      <x:c r="I53" s="854"/>
      <x:c r="J53" s="869"/>
      <x:c r="K53" s="870"/>
      <x:c r="L53" s="870"/>
      <x:c r="M53" s="853"/>
      <x:c r="N53" s="853"/>
      <x:c r="O53" s="853"/>
      <x:c r="P53" s="729"/>
      <x:c r="Q53" s="872"/>
    </x:row>
    <x:row r="54" spans="1:17">
      <x:c r="A54" s="1792" t="s">
        <x:v>740</x:v>
      </x:c>
      <x:c r="B54" s="871"/>
      <x:c r="C54" s="871"/>
      <x:c r="D54" s="706"/>
      <x:c r="E54" s="706"/>
      <x:c r="F54" s="867"/>
      <x:c r="G54" s="868"/>
      <x:c r="H54" s="869"/>
      <x:c r="I54" s="854"/>
      <x:c r="J54" s="869"/>
      <x:c r="K54" s="870"/>
      <x:c r="L54" s="870"/>
      <x:c r="M54" s="853"/>
      <x:c r="N54" s="853"/>
      <x:c r="O54" s="853"/>
      <x:c r="P54" s="729"/>
      <x:c r="Q54" s="872"/>
    </x:row>
    <x:row r="55" spans="1:17">
      <x:c r="A55" s="1792" t="s">
        <x:v>741</x:v>
      </x:c>
      <x:c r="B55" s="871"/>
      <x:c r="C55" s="871"/>
      <x:c r="D55" s="706"/>
      <x:c r="E55" s="706"/>
      <x:c r="F55" s="867"/>
      <x:c r="G55" s="868"/>
      <x:c r="H55" s="869"/>
      <x:c r="I55" s="854"/>
      <x:c r="J55" s="869"/>
      <x:c r="K55" s="870"/>
      <x:c r="L55" s="870"/>
      <x:c r="M55" s="853"/>
      <x:c r="N55" s="853"/>
      <x:c r="O55" s="853"/>
      <x:c r="P55" s="729"/>
      <x:c r="Q55" s="872"/>
    </x:row>
    <x:row r="56" spans="1:17">
      <x:c r="A56" s="1792" t="s">
        <x:v>742</x:v>
      </x:c>
      <x:c r="B56" s="871"/>
      <x:c r="C56" s="871"/>
      <x:c r="D56" s="706"/>
      <x:c r="E56" s="706"/>
      <x:c r="F56" s="867"/>
      <x:c r="G56" s="868"/>
      <x:c r="H56" s="869"/>
      <x:c r="I56" s="854"/>
      <x:c r="J56" s="869"/>
      <x:c r="K56" s="870"/>
      <x:c r="L56" s="870"/>
      <x:c r="M56" s="853"/>
      <x:c r="N56" s="853"/>
      <x:c r="O56" s="853"/>
      <x:c r="P56" s="729"/>
      <x:c r="Q56" s="872"/>
    </x:row>
    <x:row r="57" spans="1:17">
      <x:c r="A57" s="1792" t="s">
        <x:v>743</x:v>
      </x:c>
      <x:c r="B57" s="871"/>
      <x:c r="C57" s="871"/>
      <x:c r="D57" s="706"/>
      <x:c r="E57" s="706"/>
      <x:c r="F57" s="867"/>
      <x:c r="G57" s="868"/>
      <x:c r="H57" s="869"/>
      <x:c r="I57" s="854"/>
      <x:c r="J57" s="869"/>
      <x:c r="K57" s="870"/>
      <x:c r="L57" s="870"/>
      <x:c r="M57" s="853"/>
      <x:c r="N57" s="853"/>
      <x:c r="O57" s="853"/>
      <x:c r="P57" s="729"/>
      <x:c r="Q57" s="872"/>
    </x:row>
    <x:row r="58" spans="1:17">
      <x:c r="A58" s="1792" t="s">
        <x:v>1157</x:v>
      </x:c>
      <x:c r="B58" s="871"/>
      <x:c r="C58" s="871"/>
      <x:c r="D58" s="706"/>
      <x:c r="E58" s="706"/>
      <x:c r="F58" s="867"/>
      <x:c r="G58" s="868"/>
      <x:c r="H58" s="869"/>
      <x:c r="I58" s="853"/>
      <x:c r="J58" s="853"/>
      <x:c r="K58" s="870"/>
      <x:c r="L58" s="870"/>
      <x:c r="M58" s="853"/>
      <x:c r="N58" s="853"/>
      <x:c r="O58" s="853"/>
      <x:c r="P58" s="729"/>
      <x:c r="Q58" s="872"/>
    </x:row>
    <x:row r="59" spans="1:17">
      <x:c r="A59" s="1792" t="s">
        <x:v>1183</x:v>
      </x:c>
      <x:c r="B59" s="871"/>
      <x:c r="C59" s="871"/>
      <x:c r="D59" s="706"/>
      <x:c r="E59" s="706"/>
      <x:c r="F59" s="867"/>
      <x:c r="G59" s="868"/>
      <x:c r="H59" s="869"/>
      <x:c r="I59" s="853"/>
      <x:c r="J59" s="853"/>
      <x:c r="K59" s="870"/>
      <x:c r="L59" s="870"/>
      <x:c r="M59" s="853"/>
      <x:c r="N59" s="853"/>
      <x:c r="O59" s="853"/>
      <x:c r="P59" s="729"/>
      <x:c r="Q59" s="872"/>
    </x:row>
    <x:row r="60" spans="1:17">
      <x:c r="A60" s="1792" t="s">
        <x:v>1184</x:v>
      </x:c>
      <x:c r="B60" s="871"/>
      <x:c r="C60" s="871"/>
      <x:c r="D60" s="706"/>
      <x:c r="E60" s="706"/>
      <x:c r="F60" s="867"/>
      <x:c r="G60" s="868"/>
      <x:c r="H60" s="869"/>
      <x:c r="I60" s="853"/>
      <x:c r="J60" s="853"/>
      <x:c r="K60" s="870"/>
      <x:c r="L60" s="870"/>
      <x:c r="M60" s="853"/>
      <x:c r="N60" s="853"/>
      <x:c r="O60" s="853"/>
      <x:c r="P60" s="729"/>
      <x:c r="Q60" s="872"/>
    </x:row>
    <x:row r="61" spans="1:17" ht="15">
      <x:c r="A61" s="1792" t="s">
        <x:v>1185</x:v>
      </x:c>
      <x:c r="B61" s="871"/>
      <x:c r="C61" s="871"/>
      <x:c r="D61" s="706"/>
      <x:c r="E61" s="706"/>
      <x:c r="F61" s="867"/>
      <x:c r="G61" s="868"/>
      <x:c r="H61" s="869"/>
      <x:c r="I61" s="162"/>
      <x:c r="K61" s="870"/>
      <x:c r="L61" s="870"/>
      <x:c r="M61" s="853"/>
      <x:c r="N61" s="853"/>
      <x:c r="O61" s="853"/>
      <x:c r="P61" s="729"/>
      <x:c r="Q61" s="872"/>
    </x:row>
    <x:row r="62" spans="1:17">
      <x:c r="A62" s="1792"/>
      <x:c r="B62" s="859"/>
      <x:c r="C62" s="859"/>
      <x:c r="D62" s="869"/>
      <x:c r="E62" s="706"/>
      <x:c r="F62" s="867"/>
      <x:c r="G62" s="873"/>
      <x:c r="H62" s="869"/>
      <x:c r="K62" s="870"/>
      <x:c r="L62" s="870"/>
      <x:c r="M62" s="853"/>
      <x:c r="N62" s="853"/>
      <x:c r="O62" s="853"/>
      <x:c r="P62" s="729"/>
      <x:c r="Q62" s="872"/>
    </x:row>
    <x:row r="63" spans="1:17">
      <x:c r="A63" s="1792"/>
      <x:c r="B63" s="859"/>
      <x:c r="C63" s="859"/>
      <x:c r="D63" s="869"/>
      <x:c r="E63" s="706"/>
      <x:c r="F63" s="867"/>
      <x:c r="G63" s="873"/>
      <x:c r="H63" s="869"/>
      <x:c r="K63" s="870"/>
      <x:c r="L63" s="870"/>
      <x:c r="M63" s="853"/>
      <x:c r="N63" s="853"/>
      <x:c r="O63" s="853"/>
      <x:c r="P63" s="729"/>
      <x:c r="Q63" s="872"/>
    </x:row>
    <x:row r="64" spans="1:17">
      <x:c r="A64" s="1792"/>
      <x:c r="B64" s="859"/>
      <x:c r="C64" s="859"/>
      <x:c r="D64" s="869"/>
      <x:c r="E64" s="706"/>
      <x:c r="F64" s="867"/>
      <x:c r="G64" s="873"/>
      <x:c r="H64" s="869"/>
      <x:c r="K64" s="870"/>
      <x:c r="L64" s="870"/>
      <x:c r="M64" s="853"/>
      <x:c r="N64" s="853"/>
      <x:c r="O64" s="853"/>
      <x:c r="P64" s="729"/>
      <x:c r="Q64" s="872"/>
    </x:row>
    <x:row r="65" spans="1:17">
      <x:c r="A65" s="1792"/>
      <x:c r="B65" s="859"/>
      <x:c r="C65" s="859"/>
      <x:c r="D65" s="869"/>
      <x:c r="E65" s="706"/>
      <x:c r="F65" s="867"/>
      <x:c r="G65" s="873"/>
      <x:c r="H65" s="869"/>
      <x:c r="K65" s="870"/>
      <x:c r="L65" s="870"/>
      <x:c r="M65" s="853"/>
      <x:c r="N65" s="853"/>
      <x:c r="O65" s="853"/>
      <x:c r="P65" s="729"/>
      <x:c r="Q65" s="872"/>
    </x:row>
    <x:row r="66" spans="1:17">
      <x:c r="A66" s="1792"/>
      <x:c r="B66" s="1655"/>
      <x:c r="C66" s="854"/>
      <x:c r="D66" s="869"/>
      <x:c r="E66" s="706"/>
      <x:c r="F66" s="867"/>
      <x:c r="G66" s="873"/>
      <x:c r="H66" s="869"/>
      <x:c r="K66" s="870"/>
      <x:c r="L66" s="870"/>
      <x:c r="M66" s="853"/>
      <x:c r="N66" s="853"/>
      <x:c r="O66" s="853"/>
      <x:c r="P66" s="729"/>
      <x:c r="Q66" s="872"/>
    </x:row>
    <x:row r="67" spans="1:17">
      <x:c r="A67" s="1792"/>
      <x:c r="B67" s="1655"/>
      <x:c r="C67" s="1656"/>
      <x:c r="D67" s="869"/>
      <x:c r="E67" s="706"/>
      <x:c r="F67" s="867"/>
      <x:c r="G67" s="873"/>
      <x:c r="H67" s="869"/>
      <x:c r="K67" s="870"/>
      <x:c r="L67" s="870"/>
      <x:c r="M67" s="853"/>
      <x:c r="N67" s="853"/>
      <x:c r="O67" s="853"/>
      <x:c r="P67" s="729"/>
      <x:c r="Q67" s="872"/>
    </x:row>
    <x:row r="68" spans="1:17">
      <x:c r="A68" s="1792"/>
      <x:c r="B68" s="1655"/>
      <x:c r="C68" s="1656"/>
      <x:c r="D68" s="869"/>
      <x:c r="E68" s="706"/>
      <x:c r="F68" s="867"/>
      <x:c r="G68" s="873"/>
      <x:c r="H68" s="869"/>
      <x:c r="K68" s="870"/>
      <x:c r="L68" s="870"/>
      <x:c r="M68" s="853"/>
      <x:c r="N68" s="853"/>
      <x:c r="O68" s="853"/>
      <x:c r="P68" s="729"/>
      <x:c r="Q68" s="872"/>
    </x:row>
    <x:row r="69" spans="1:17">
      <x:c r="A69" s="1792"/>
      <x:c r="B69" s="1655"/>
      <x:c r="C69" s="854"/>
      <x:c r="D69" s="869"/>
      <x:c r="E69" s="706"/>
      <x:c r="F69" s="867"/>
      <x:c r="G69" s="873"/>
      <x:c r="H69" s="869"/>
      <x:c r="K69" s="870"/>
      <x:c r="L69" s="870"/>
      <x:c r="M69" s="853"/>
      <x:c r="N69" s="853"/>
      <x:c r="O69" s="853"/>
      <x:c r="P69" s="729"/>
      <x:c r="Q69" s="872"/>
    </x:row>
    <x:row r="70" spans="1:17">
      <x:c r="A70" s="1792">
        <x:v>22</x:v>
      </x:c>
      <x:c r="B70" s="875" t="s">
        <x:v>44</x:v>
      </x:c>
      <x:c r="C70" s="876"/>
      <x:c r="D70" s="877">
        <x:f>SUM(D41:D69)</x:f>
        <x:v>0</x:v>
      </x:c>
      <x:c r="E70" s="878"/>
      <x:c r="F70" s="878"/>
      <x:c r="G70" s="879" t="e">
        <x:f>SUM(G41:G69)</x:f>
        <x:v>#DIV/0!</x:v>
      </x:c>
      <x:c r="H70" s="869"/>
      <x:c r="K70" s="870"/>
      <x:c r="L70" s="870"/>
      <x:c r="M70" s="853"/>
      <x:c r="N70" s="853"/>
      <x:c r="O70" s="853"/>
      <x:c r="P70" s="729"/>
      <x:c r="Q70" s="872"/>
    </x:row>
    <x:row r="71" spans="1:17">
      <x:c r="A71" s="1792"/>
      <x:c r="B71" s="854"/>
      <x:c r="C71" s="854"/>
      <x:c r="D71" s="855"/>
      <x:c r="E71" s="880"/>
      <x:c r="F71" s="854"/>
      <x:c r="G71" s="880"/>
      <x:c r="H71" s="855"/>
      <x:c r="K71" s="854"/>
      <x:c r="L71" s="854"/>
      <x:c r="M71" s="853"/>
      <x:c r="N71" s="853"/>
      <x:c r="O71" s="853"/>
      <x:c r="P71" s="729"/>
      <x:c r="Q71" s="853"/>
    </x:row>
    <x:row r="72" spans="1:17">
      <x:c r="A72" s="1792"/>
      <x:c r="B72" s="91"/>
      <x:c r="C72" s="91"/>
      <x:c r="D72" s="869"/>
      <x:c r="E72" s="869"/>
      <x:c r="F72" s="869"/>
      <x:c r="G72" s="869"/>
      <x:c r="H72" s="869"/>
      <x:c r="K72" s="869"/>
      <x:c r="L72" s="869"/>
      <x:c r="M72" s="853"/>
      <x:c r="N72" s="853"/>
      <x:c r="O72" s="853"/>
      <x:c r="P72" s="853"/>
      <x:c r="Q72" s="853"/>
    </x:row>
    <x:row r="73" spans="1:17">
      <x:c r="A73" s="1792"/>
      <x:c r="B73" s="91"/>
      <x:c r="C73" s="91"/>
      <x:c r="D73" s="828"/>
      <x:c r="E73" s="828"/>
      <x:c r="F73" s="828"/>
      <x:c r="G73" s="828"/>
      <x:c r="H73" s="828"/>
      <x:c r="K73" s="828"/>
      <x:c r="L73" s="828"/>
    </x:row>
    <x:row r="74" spans="1:17">
      <x:c r="A74" s="1792"/>
      <x:c r="B74" s="91"/>
      <x:c r="C74" s="91"/>
      <x:c r="D74" s="828"/>
      <x:c r="E74" s="828"/>
      <x:c r="F74" s="828"/>
      <x:c r="G74" s="828"/>
      <x:c r="H74" s="828"/>
      <x:c r="K74" s="828"/>
      <x:c r="L74" s="828"/>
    </x:row>
    <x:row r="75" spans="1:17">
      <x:c r="A75" s="1792"/>
      <x:c r="B75" s="91"/>
      <x:c r="C75" s="91"/>
      <x:c r="D75" s="828"/>
      <x:c r="E75" s="828"/>
      <x:c r="F75" s="828"/>
      <x:c r="G75" s="828"/>
      <x:c r="H75" s="828"/>
      <x:c r="K75" s="828"/>
      <x:c r="L75" s="828"/>
    </x:row>
    <x:row r="89" ht="24" customHeight="1"/>
  </x:sheetData>
  <x:mergeCells count="7">
    <x:mergeCell ref="D33:E33"/>
    <x:mergeCell ref="D34:E34"/>
    <x:mergeCell ref="F34:G34"/>
    <x:mergeCell ref="I34:L34"/>
    <x:mergeCell ref="A1:G1"/>
    <x:mergeCell ref="A2:G2"/>
    <x:mergeCell ref="A3:G3"/>
  </x:mergeCells>
  <x:printOptions horizontalCentered="1"/>
  <x:pageMargins left="0.45" right="0.45" top="0.5" bottom="0.5" header="0.3" footer="0.3"/>
  <x:pageSetup scale="68" orientation="portrait" r:id="rId2"/>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6E7B49D-653F-46FC-BC8B-D62C8BF7D78E}" mc:Ignorable="x14ac xr xr2 xr3">
  <x:dimension ref="A1:BB312"/>
  <x:sheetViews>
    <x:sheetView zoomScale="80" zoomScaleNormal="80" zoomScaleSheetLayoutView="100" workbookViewId="0">
      <x:pane xSplit="1" ySplit="3" topLeftCell="B4" activePane="bottomRight" state="frozen"/>
      <x:selection activeCell="C390" sqref="C390"/>
      <x:selection pane="topRight" activeCell="C390" sqref="C390"/>
      <x:selection pane="bottomLeft" activeCell="C390" sqref="C390"/>
      <x:selection pane="bottomRight" activeCell="C390" sqref="C390"/>
    </x:sheetView>
  </x:sheetViews>
  <x:sheetFormatPr defaultColWidth="9.140625" defaultRowHeight="12.75"/>
  <x:cols>
    <x:col min="1" max="1" width="5" style="1276" customWidth="1"/>
    <x:col min="2" max="2" width="28.42578125" style="1270" customWidth="1"/>
    <x:col min="3" max="3" width="14.28515625" style="1270" customWidth="1"/>
    <x:col min="4" max="4" width="11" style="1273" customWidth="1"/>
    <x:col min="5" max="5" width="10.42578125" style="1270" customWidth="1"/>
    <x:col min="6" max="6" width="12.140625" style="1270" customWidth="1"/>
    <x:col min="7" max="7" width="10.5703125" style="1270" customWidth="1"/>
    <x:col min="8" max="8" width="8.7109375" style="1274" bestFit="1" customWidth="1"/>
    <x:col min="9" max="9" width="9" style="1270" bestFit="1" customWidth="1"/>
    <x:col min="10" max="10" width="10.5703125" style="1270" bestFit="1" customWidth="1"/>
    <x:col min="11" max="11" width="9" style="1270" bestFit="1" customWidth="1"/>
    <x:col min="12" max="12" width="9" style="1274" bestFit="1" customWidth="1"/>
    <x:col min="13" max="13" width="9.85546875" style="1270" bestFit="1" customWidth="1"/>
    <x:col min="14" max="14" width="10.5703125" style="1270" bestFit="1" customWidth="1"/>
    <x:col min="15" max="15" width="9.85546875" style="1270" bestFit="1" customWidth="1"/>
    <x:col min="16" max="16" width="10.28515625" style="1270" bestFit="1" customWidth="1"/>
    <x:col min="17" max="17" width="9.85546875" style="1270" bestFit="1" customWidth="1"/>
    <x:col min="18" max="18" width="10.5703125" style="1270" bestFit="1" customWidth="1"/>
    <x:col min="19" max="19" width="9.85546875" style="1270" bestFit="1" customWidth="1"/>
    <x:col min="20" max="20" width="10.28515625" style="1270" bestFit="1" customWidth="1"/>
    <x:col min="21" max="21" width="9.85546875" style="1270" bestFit="1" customWidth="1"/>
    <x:col min="22" max="22" width="10.5703125" style="1270" bestFit="1" customWidth="1"/>
    <x:col min="23" max="23" width="9.85546875" style="1270" bestFit="1" customWidth="1"/>
    <x:col min="24" max="24" width="10.28515625" style="1270" bestFit="1" customWidth="1"/>
    <x:col min="25" max="25" width="12" style="1270" customWidth="1"/>
    <x:col min="26" max="26" width="12.5703125" style="1270" customWidth="1"/>
    <x:col min="27" max="27" width="11.28515625" style="1270" customWidth="1"/>
    <x:col min="28" max="28" width="10.28515625" style="1270" customWidth="1"/>
    <x:col min="29" max="29" width="12" style="1270" customWidth="1"/>
    <x:col min="30" max="30" width="12.5703125" style="1270" customWidth="1"/>
    <x:col min="31" max="31" width="11.28515625" style="1270" customWidth="1"/>
    <x:col min="32" max="32" width="10.28515625" style="1270" customWidth="1"/>
    <x:col min="33" max="33" width="12" style="1270" customWidth="1"/>
    <x:col min="34" max="34" width="12.5703125" style="1270" customWidth="1"/>
    <x:col min="35" max="35" width="11.28515625" style="1270" customWidth="1"/>
    <x:col min="36" max="36" width="12.85546875" style="1270" customWidth="1"/>
    <x:col min="37" max="37" width="12" style="1270" customWidth="1"/>
    <x:col min="38" max="38" width="12.5703125" style="1270" customWidth="1"/>
    <x:col min="39" max="39" width="11.28515625" style="1270" customWidth="1"/>
    <x:col min="40" max="40" width="11.7109375" style="1270" customWidth="1"/>
    <x:col min="41" max="43" width="10.28515625" style="1270" customWidth="1"/>
    <x:col min="44" max="44" width="12" style="1270" customWidth="1"/>
    <x:col min="45" max="48" width="10.28515625" style="1270" customWidth="1"/>
    <x:col min="49" max="49" width="13.7109375" style="1270" bestFit="1" customWidth="1"/>
    <x:col min="50" max="50" width="21.85546875" style="1270" customWidth="1"/>
    <x:col min="51" max="51" width="18.42578125" style="1270" customWidth="1"/>
    <x:col min="52" max="52" width="12.7109375" style="1270" customWidth="1"/>
    <x:col min="53" max="53" width="13.28515625" style="1270" bestFit="1" customWidth="1"/>
    <x:col min="54" max="54" width="10.5703125" style="1270" bestFit="1" customWidth="1"/>
    <x:col min="55" max="16384" width="9.140625" style="1270"/>
  </x:cols>
  <x:sheetData>
    <x:row r="1" spans="1:51" ht="18">
      <x:c r="A1" s="1801" t="s">
        <x:v>1396</x:v>
      </x:c>
      <x:c r="B1" s="1801"/>
      <x:c r="C1" s="1801"/>
      <x:c r="D1" s="1801"/>
      <x:c r="E1" s="1801"/>
      <x:c r="F1" s="1801"/>
      <x:c r="G1" s="1801"/>
      <x:c r="H1" s="1801"/>
      <x:c r="I1" s="1801"/>
      <x:c r="J1" s="1801"/>
      <x:c r="K1" s="1801"/>
      <x:c r="L1" s="1801"/>
      <x:c r="M1" s="1271"/>
      <x:c r="N1" s="1271"/>
      <x:c r="O1" s="1271"/>
      <x:c r="P1" s="1271"/>
    </x:row>
    <x:row r="2" spans="1:51" s="1804" customFormat="1">
      <x:c r="A2" s="1802" t="s">
        <x:v>5</x:v>
      </x:c>
      <x:c r="B2" s="1802"/>
      <x:c r="C2" s="1802"/>
      <x:c r="D2" s="1802"/>
      <x:c r="E2" s="1802"/>
      <x:c r="F2" s="1802"/>
      <x:c r="G2" s="1802"/>
      <x:c r="H2" s="1802"/>
      <x:c r="I2" s="1802"/>
      <x:c r="J2" s="1802"/>
      <x:c r="K2" s="1802"/>
      <x:c r="L2" s="1802"/>
      <x:c r="M2" s="1803"/>
      <x:c r="N2" s="1803"/>
      <x:c r="O2" s="1803"/>
      <x:c r="P2" s="1803"/>
      <x:c r="Q2" s="1803"/>
      <x:c r="R2" s="1803"/>
      <x:c r="S2" s="1803"/>
      <x:c r="T2" s="1803"/>
      <x:c r="U2" s="1803"/>
      <x:c r="V2" s="1803"/>
      <x:c r="W2" s="1803"/>
      <x:c r="X2" s="1803"/>
      <x:c r="Y2" s="1803"/>
      <x:c r="Z2" s="1803"/>
      <x:c r="AA2" s="1803"/>
      <x:c r="AB2" s="1803"/>
      <x:c r="AC2" s="1803"/>
      <x:c r="AD2" s="1803"/>
      <x:c r="AE2" s="1803"/>
      <x:c r="AF2" s="1803"/>
      <x:c r="AG2" s="1803"/>
      <x:c r="AH2" s="1803"/>
      <x:c r="AI2" s="1803"/>
      <x:c r="AJ2" s="1803"/>
      <x:c r="AK2" s="1803"/>
      <x:c r="AL2" s="1803"/>
      <x:c r="AM2" s="1803"/>
      <x:c r="AN2" s="1803"/>
      <x:c r="AO2" s="1803"/>
      <x:c r="AP2" s="1803"/>
      <x:c r="AQ2" s="1803"/>
      <x:c r="AR2" s="1803"/>
      <x:c r="AS2" s="1803"/>
      <x:c r="AT2" s="1803"/>
      <x:c r="AU2" s="1803"/>
      <x:c r="AV2" s="1803"/>
      <x:c r="AW2" s="1803"/>
      <x:c r="AX2" s="1803"/>
      <x:c r="AY2" s="1803"/>
    </x:row>
    <x:row r="3" spans="1:51" s="1804" customFormat="1">
      <x:c r="A3" s="1802"/>
      <x:c r="B3" s="1802"/>
      <x:c r="C3" s="1802"/>
      <x:c r="D3" s="1802"/>
      <x:c r="E3" s="1802"/>
      <x:c r="F3" s="1802"/>
      <x:c r="G3" s="1802"/>
      <x:c r="H3" s="1802"/>
      <x:c r="I3" s="1802"/>
      <x:c r="J3" s="1802"/>
      <x:c r="K3" s="1802"/>
      <x:c r="L3" s="1802"/>
      <x:c r="M3" s="1803"/>
      <x:c r="N3" s="1803"/>
      <x:c r="O3" s="1803"/>
      <x:c r="P3" s="1803"/>
      <x:c r="Q3" s="1803"/>
      <x:c r="R3" s="1803"/>
      <x:c r="S3" s="1803"/>
      <x:c r="T3" s="1803"/>
      <x:c r="U3" s="1803"/>
      <x:c r="V3" s="1803"/>
      <x:c r="W3" s="1803"/>
      <x:c r="X3" s="1803"/>
      <x:c r="Y3" s="1803"/>
      <x:c r="Z3" s="1803"/>
      <x:c r="AA3" s="1803"/>
      <x:c r="AB3" s="1803"/>
      <x:c r="AC3" s="1803"/>
      <x:c r="AD3" s="1803"/>
      <x:c r="AE3" s="1803"/>
      <x:c r="AF3" s="1803"/>
      <x:c r="AG3" s="1803"/>
      <x:c r="AH3" s="1803"/>
      <x:c r="AI3" s="1803"/>
      <x:c r="AJ3" s="1803"/>
      <x:c r="AK3" s="1803"/>
      <x:c r="AL3" s="1803"/>
      <x:c r="AM3" s="1803"/>
      <x:c r="AN3" s="1803"/>
      <x:c r="AO3" s="1803"/>
      <x:c r="AP3" s="1803"/>
      <x:c r="AQ3" s="1803"/>
      <x:c r="AR3" s="1803"/>
      <x:c r="AS3" s="1803"/>
      <x:c r="AT3" s="1803"/>
      <x:c r="AU3" s="1803"/>
      <x:c r="AV3" s="1803"/>
      <x:c r="AW3" s="1803"/>
      <x:c r="AX3" s="1803"/>
      <x:c r="AY3" s="1803"/>
    </x:row>
    <x:row r="5" spans="1:51">
      <x:c r="A5" s="1276">
        <x:v>1</x:v>
      </x:c>
      <x:c r="B5" s="1276"/>
      <x:c r="C5" s="1276"/>
      <x:c r="D5" s="1270"/>
      <x:c r="E5" s="1270" t="s">
        <x:v>6</x:v>
      </x:c>
      <x:c r="F5" s="1273"/>
      <x:c r="H5" s="1270"/>
      <x:c r="J5" s="1274"/>
      <x:c r="L5" s="1270"/>
      <x:c r="N5" s="1274"/>
    </x:row>
    <x:row r="6" spans="1:51">
      <x:c r="B6" s="1276"/>
      <x:c r="C6" s="1276"/>
      <x:c r="D6" s="1270"/>
      <x:c r="F6" s="1273"/>
      <x:c r="H6" s="1270"/>
      <x:c r="J6" s="1274"/>
      <x:c r="L6" s="1270"/>
      <x:c r="N6" s="1274"/>
    </x:row>
    <x:row r="7" spans="1:51">
      <x:c r="A7" s="1276">
        <x:v>2</x:v>
      </x:c>
      <x:c r="B7" s="1276"/>
      <x:c r="C7" s="1276"/>
      <x:c r="D7" s="1270"/>
      <x:c r="E7" s="1275" t="s">
        <x:v>7</x:v>
      </x:c>
      <x:c r="F7" s="1273"/>
      <x:c r="H7" s="1270"/>
      <x:c r="J7" s="1274"/>
      <x:c r="L7" s="1270"/>
      <x:c r="N7" s="1274"/>
    </x:row>
    <x:row r="8" spans="1:51">
      <x:c r="A8" s="1276">
        <x:v>3</x:v>
      </x:c>
      <x:c r="B8" s="1276"/>
      <x:c r="C8" s="1276"/>
      <x:c r="D8" s="1270"/>
      <x:c r="E8" s="1275"/>
      <x:c r="F8" s="1273" t="s">
        <x:v>8</x:v>
      </x:c>
      <x:c r="H8" s="1270"/>
      <x:c r="J8" s="1274"/>
      <x:c r="L8" s="1270"/>
      <x:c r="N8" s="1274"/>
    </x:row>
    <x:row r="9" spans="1:51">
      <x:c r="A9" s="1276">
        <x:v>4</x:v>
      </x:c>
      <x:c r="B9" s="1276"/>
      <x:c r="C9" s="1276"/>
      <x:c r="D9" s="1270"/>
      <x:c r="E9" s="1273" t="s">
        <x:v>9</x:v>
      </x:c>
      <x:c r="F9" s="1234">
        <x:f>+'ATT H-1A'!A311</x:f>
        <x:v>160</x:v>
      </x:c>
      <x:c r="G9" s="881" t="str">
        <x:f>+'ATT H-1A'!C311</x:f>
        <x:v>Net Plant Carrying Charge without Depreciation</x:v>
      </x:c>
      <x:c r="H9" s="1270"/>
      <x:c r="J9" s="1277"/>
      <x:c r="L9" s="1270"/>
      <x:c r="M9" s="1448">
        <x:f>+'ATT H-1A'!H311</x:f>
        <x:v>0.10056288139446151</x:v>
      </x:c>
      <x:c r="N9" s="1274"/>
    </x:row>
    <x:row r="10" spans="1:51">
      <x:c r="A10" s="1276">
        <x:v>5</x:v>
      </x:c>
      <x:c r="B10" s="1276"/>
      <x:c r="C10" s="1276"/>
      <x:c r="D10" s="1270"/>
      <x:c r="E10" s="1273" t="s">
        <x:v>10</x:v>
      </x:c>
      <x:c r="F10" s="1234">
        <x:f>+'ATT H-1A'!A321</x:f>
        <x:v>167</x:v>
      </x:c>
      <x:c r="G10" s="881" t="str">
        <x:f>+'ATT H-1A'!C321</x:f>
        <x:v>Net Plant Carrying Charge per 100 Basis Point in ROE without Depreciation</x:v>
      </x:c>
      <x:c r="H10" s="1270"/>
      <x:c r="J10" s="1277"/>
      <x:c r="L10" s="1270"/>
      <x:c r="M10" s="1448">
        <x:f>+'ATT H-1A'!H321</x:f>
        <x:v>0.10624973433487989</x:v>
      </x:c>
      <x:c r="N10" s="1274"/>
    </x:row>
    <x:row r="11" spans="1:51">
      <x:c r="A11" s="1276">
        <x:v>6</x:v>
      </x:c>
      <x:c r="B11" s="1276"/>
      <x:c r="C11" s="1276"/>
      <x:c r="D11" s="1270"/>
      <x:c r="E11" s="1273" t="s">
        <x:v>11</x:v>
      </x:c>
      <x:c r="F11" s="1273"/>
      <x:c r="G11" s="1270" t="s">
        <x:v>12</x:v>
      </x:c>
      <x:c r="H11" s="1270"/>
      <x:c r="J11" s="1277"/>
      <x:c r="L11" s="1270"/>
      <x:c r="M11" s="1448">
        <x:f>+M10-M9</x:f>
        <x:v>5.6868529404183743E-3</x:v>
      </x:c>
      <x:c r="N11" s="1274"/>
    </x:row>
    <x:row r="12" spans="1:51">
      <x:c r="B12" s="1276"/>
      <x:c r="C12" s="1276"/>
      <x:c r="D12" s="1270"/>
      <x:c r="F12" s="1273"/>
      <x:c r="H12" s="1270"/>
      <x:c r="J12" s="1277"/>
      <x:c r="L12" s="1270"/>
      <x:c r="M12" s="882"/>
      <x:c r="N12" s="1274"/>
    </x:row>
    <x:row r="13" spans="1:51">
      <x:c r="A13" s="1276">
        <x:v>7</x:v>
      </x:c>
      <x:c r="B13" s="1276"/>
      <x:c r="C13" s="1276"/>
      <x:c r="D13" s="1270"/>
      <x:c r="E13" s="1275" t="s">
        <x:v>13</x:v>
      </x:c>
      <x:c r="F13" s="1273"/>
      <x:c r="H13" s="1270"/>
      <x:c r="J13" s="1277"/>
      <x:c r="L13" s="1270"/>
      <x:c r="M13" s="882"/>
      <x:c r="N13" s="1274"/>
    </x:row>
    <x:row r="14" spans="1:51">
      <x:c r="B14" s="1276"/>
      <x:c r="C14" s="1276"/>
      <x:c r="D14" s="1270"/>
      <x:c r="E14" s="1275"/>
      <x:c r="F14" s="1273"/>
      <x:c r="H14" s="1270"/>
      <x:c r="J14" s="1277"/>
      <x:c r="L14" s="1270"/>
      <x:c r="M14" s="882"/>
      <x:c r="N14" s="1274"/>
    </x:row>
    <x:row r="15" spans="1:51">
      <x:c r="A15" s="1276">
        <x:v>8</x:v>
      </x:c>
      <x:c r="B15" s="1276"/>
      <x:c r="C15" s="1276"/>
      <x:c r="D15" s="1270"/>
      <x:c r="E15" s="501" t="s">
        <x:v>14</x:v>
      </x:c>
      <x:c r="F15" s="1234">
        <x:f>+'ATT H-1A'!A312</x:f>
        <x:v>161</x:v>
      </x:c>
      <x:c r="G15" s="881" t="str">
        <x:f>+'ATT H-1A'!C312</x:f>
        <x:v>Net Plant Carrying Charge without Depreciation, Return, nor Income Taxes</x:v>
      </x:c>
      <x:c r="H15" s="1270"/>
      <x:c r="J15" s="1277"/>
      <x:c r="L15" s="1270"/>
      <x:c r="M15" s="1448">
        <x:f>+'ATT H-1A'!H312</x:f>
        <x:v>2.6949000746479681E-2</x:v>
      </x:c>
      <x:c r="N15" s="1274"/>
    </x:row>
    <x:row r="16" spans="1:51">
      <x:c r="B16" s="1276"/>
      <x:c r="C16" s="1276"/>
      <x:c r="D16" s="1270"/>
      <x:c r="E16" s="1273"/>
      <x:c r="F16" s="1273"/>
      <x:c r="G16" s="1276"/>
      <x:c r="H16" s="1270"/>
      <x:c r="J16" s="1277"/>
      <x:c r="L16" s="1270"/>
      <x:c r="N16" s="1274"/>
      <x:c r="P16" s="1278"/>
      <x:c r="T16" s="1278"/>
    </x:row>
    <x:row r="17" spans="1:53" ht="15.75">
      <x:c r="B17" s="1276"/>
      <x:c r="C17" s="1276"/>
      <x:c r="D17" s="1270"/>
      <x:c r="E17" s="1279"/>
      <x:c r="F17" s="1273"/>
      <x:c r="H17" s="1270"/>
      <x:c r="J17" s="1274"/>
      <x:c r="L17" s="1270"/>
      <x:c r="N17" s="1274"/>
    </x:row>
    <x:row r="18" spans="1:53">
      <x:c r="A18" s="1276">
        <x:v>9</x:v>
      </x:c>
      <x:c r="B18" s="1276"/>
      <x:c r="C18" s="1276"/>
      <x:c r="D18" s="1270"/>
      <x:c r="E18" s="1272" t="s">
        <x:v>15</x:v>
      </x:c>
      <x:c r="F18" s="1273"/>
      <x:c r="H18" s="1270"/>
      <x:c r="J18" s="1274"/>
      <x:c r="L18" s="1270"/>
      <x:c r="N18" s="1274"/>
    </x:row>
    <x:row r="19" spans="1:53">
      <x:c r="A19" s="1276">
        <x:v>10</x:v>
      </x:c>
      <x:c r="B19" s="1276"/>
      <x:c r="C19" s="1276"/>
      <x:c r="D19" s="1270"/>
      <x:c r="E19" s="1272" t="s">
        <x:v>16</x:v>
      </x:c>
      <x:c r="F19" s="1273"/>
      <x:c r="H19" s="1270"/>
      <x:c r="J19" s="1274"/>
      <x:c r="L19" s="1270"/>
      <x:c r="N19" s="1274"/>
    </x:row>
    <x:row r="20" spans="1:53" ht="42" customHeight="1" thickBot="1">
      <x:c r="A20" s="1276">
        <x:v>11</x:v>
      </x:c>
      <x:c r="B20" s="1276"/>
      <x:c r="C20" s="1276"/>
      <x:c r="D20" s="1270"/>
      <x:c r="E20" s="1974" t="s">
        <x:v>17</x:v>
      </x:c>
      <x:c r="F20" s="1974"/>
      <x:c r="G20" s="1974"/>
      <x:c r="H20" s="1974"/>
      <x:c r="I20" s="1974"/>
      <x:c r="J20" s="1974"/>
      <x:c r="K20" s="1974"/>
      <x:c r="L20" s="1974"/>
      <x:c r="M20" s="1974"/>
      <x:c r="N20" s="1974"/>
      <x:c r="O20" s="1974"/>
      <x:c r="P20" s="1974"/>
      <x:c r="Q20" s="1678"/>
      <x:c r="R20" s="1678"/>
      <x:c r="S20" s="1678"/>
      <x:c r="T20" s="1678"/>
      <x:c r="U20" s="1678"/>
      <x:c r="V20" s="1678"/>
      <x:c r="W20" s="1678"/>
      <x:c r="X20" s="1678"/>
      <x:c r="Y20" s="1678"/>
      <x:c r="Z20" s="1678"/>
      <x:c r="AA20" s="1678"/>
      <x:c r="AB20" s="1678"/>
      <x:c r="AC20" s="1678"/>
      <x:c r="AD20" s="1678"/>
      <x:c r="AE20" s="1678"/>
      <x:c r="AF20" s="1678"/>
      <x:c r="AG20" s="1678"/>
      <x:c r="AH20" s="1678"/>
      <x:c r="AI20" s="1678"/>
      <x:c r="AJ20" s="1678"/>
      <x:c r="AK20" s="1678"/>
      <x:c r="AL20" s="1678"/>
      <x:c r="AM20" s="1678"/>
      <x:c r="AN20" s="1678"/>
      <x:c r="AO20" s="1678"/>
      <x:c r="AP20" s="1678"/>
      <x:c r="AQ20" s="1678"/>
      <x:c r="AR20" s="1678"/>
      <x:c r="AS20" s="1678"/>
      <x:c r="AT20" s="1678"/>
      <x:c r="AU20" s="1678"/>
      <x:c r="AV20" s="1678"/>
      <x:c r="AW20" s="1678"/>
      <x:c r="AX20" s="1678"/>
      <x:c r="AY20" s="1678"/>
      <x:c r="AZ20" s="1280"/>
      <x:c r="BA20" s="1280"/>
    </x:row>
    <x:row r="21" spans="1:53" s="1280" customFormat="1" ht="28.5" customHeight="1">
      <x:c r="C21" s="1798" t="s">
        <x:v>18</x:v>
      </x:c>
      <x:c r="D21" s="1799"/>
      <x:c r="E21" s="1968" t="s">
        <x:v>1746</x:v>
      </x:c>
      <x:c r="F21" s="1980"/>
      <x:c r="G21" s="1980"/>
      <x:c r="H21" s="1981"/>
      <x:c r="I21" s="1968" t="s">
        <x:v>1747</x:v>
      </x:c>
      <x:c r="J21" s="1980"/>
      <x:c r="K21" s="1980"/>
      <x:c r="L21" s="1981"/>
      <x:c r="M21" s="1968" t="s">
        <x:v>1748</x:v>
      </x:c>
      <x:c r="N21" s="1980"/>
      <x:c r="O21" s="1980"/>
      <x:c r="P21" s="1981"/>
      <x:c r="Q21" s="1968" t="s">
        <x:v>1749</x:v>
      </x:c>
      <x:c r="R21" s="1980"/>
      <x:c r="S21" s="1980"/>
      <x:c r="T21" s="1981"/>
      <x:c r="U21" s="1975" t="s">
        <x:v>1750</x:v>
      </x:c>
      <x:c r="V21" s="1976"/>
      <x:c r="W21" s="1976"/>
      <x:c r="X21" s="1977"/>
      <x:c r="Y21" s="1975" t="s">
        <x:v>1751</x:v>
      </x:c>
      <x:c r="Z21" s="1976"/>
      <x:c r="AA21" s="1976"/>
      <x:c r="AB21" s="1977"/>
      <x:c r="AC21" s="1975" t="s">
        <x:v>1752</x:v>
      </x:c>
      <x:c r="AD21" s="1976"/>
      <x:c r="AE21" s="1976"/>
      <x:c r="AF21" s="1977"/>
      <x:c r="AG21" s="1975" t="s">
        <x:v>1753</x:v>
      </x:c>
      <x:c r="AH21" s="1976"/>
      <x:c r="AI21" s="1976"/>
      <x:c r="AJ21" s="1977"/>
      <x:c r="AK21" s="1968" t="s">
        <x:v>1754</x:v>
      </x:c>
      <x:c r="AL21" s="1969"/>
      <x:c r="AM21" s="1969"/>
      <x:c r="AN21" s="1970"/>
      <x:c r="AO21" s="1971" t="s">
        <x:v>1755</x:v>
      </x:c>
      <x:c r="AP21" s="1972"/>
      <x:c r="AQ21" s="1972"/>
      <x:c r="AR21" s="1973"/>
      <x:c r="AS21" s="1971" t="s">
        <x:v>1756</x:v>
      </x:c>
      <x:c r="AT21" s="1972"/>
      <x:c r="AU21" s="1972"/>
      <x:c r="AV21" s="1973"/>
      <x:c r="AW21" s="1800"/>
      <x:c r="AX21" s="1798"/>
      <x:c r="AY21" s="1799"/>
    </x:row>
    <x:row r="22" spans="1:53" ht="38.25">
      <x:c r="A22" s="1276">
        <x:v>12</x:v>
      </x:c>
      <x:c r="B22" s="1282" t="s">
        <x:v>19</x:v>
      </x:c>
      <x:c r="C22" s="1283" t="s">
        <x:v>20</x:v>
      </x:c>
      <x:c r="D22" s="1284" t="s">
        <x:v>21</x:v>
      </x:c>
      <x:c r="E22" s="1285" t="s">
        <x:v>22</x:v>
      </x:c>
      <x:c r="F22" s="1273"/>
      <x:c r="G22" s="1273"/>
      <x:c r="H22" s="1286"/>
      <x:c r="I22" s="1285" t="s">
        <x:v>22</x:v>
      </x:c>
      <x:c r="J22" s="1273"/>
      <x:c r="K22" s="1273"/>
      <x:c r="L22" s="1286"/>
      <x:c r="M22" s="1285" t="s">
        <x:v>22</x:v>
      </x:c>
      <x:c r="N22" s="1273"/>
      <x:c r="O22" s="1273"/>
      <x:c r="P22" s="1286"/>
      <x:c r="Q22" s="1285" t="s">
        <x:v>22</x:v>
      </x:c>
      <x:c r="R22" s="1273"/>
      <x:c r="S22" s="1273"/>
      <x:c r="T22" s="1286"/>
      <x:c r="U22" s="1287" t="s">
        <x:v>22</x:v>
      </x:c>
      <x:c r="V22" s="1288"/>
      <x:c r="W22" s="1288"/>
      <x:c r="X22" s="1289"/>
      <x:c r="Y22" s="1287" t="s">
        <x:v>23</x:v>
      </x:c>
      <x:c r="Z22" s="1288"/>
      <x:c r="AA22" s="1288"/>
      <x:c r="AB22" s="1289"/>
      <x:c r="AC22" s="1287" t="s">
        <x:v>22</x:v>
      </x:c>
      <x:c r="AD22" s="1288"/>
      <x:c r="AE22" s="1288"/>
      <x:c r="AF22" s="1289"/>
      <x:c r="AG22" s="1287" t="s">
        <x:v>22</x:v>
      </x:c>
      <x:c r="AH22" s="1288"/>
      <x:c r="AI22" s="1288"/>
      <x:c r="AJ22" s="1289"/>
      <x:c r="AK22" s="1287" t="s">
        <x:v>22</x:v>
      </x:c>
      <x:c r="AL22" s="1288"/>
      <x:c r="AM22" s="1288"/>
      <x:c r="AN22" s="1289"/>
      <x:c r="AO22" s="1290" t="s">
        <x:v>22</x:v>
      </x:c>
      <x:c r="AP22" s="1291"/>
      <x:c r="AQ22" s="1291"/>
      <x:c r="AR22" s="1292"/>
      <x:c r="AS22" s="1290" t="s">
        <x:v>22</x:v>
      </x:c>
      <x:c r="AT22" s="1291"/>
      <x:c r="AU22" s="1291"/>
      <x:c r="AV22" s="1292"/>
      <x:c r="AW22" s="1288"/>
      <x:c r="AX22" s="1283"/>
      <x:c r="AY22" s="1293"/>
    </x:row>
    <x:row r="23" spans="1:53">
      <x:c r="A23" s="1276">
        <x:v>13</x:v>
      </x:c>
      <x:c r="B23" s="1270" t="s">
        <x:v>24</x:v>
      </x:c>
      <x:c r="C23" s="1283" t="s">
        <x:v>25</x:v>
      </x:c>
      <x:c r="D23" s="1284"/>
      <x:c r="E23" s="1285">
        <x:f>ROUND(35,0)</x:f>
        <x:v>35</x:v>
      </x:c>
      <x:c r="F23" s="1294"/>
      <x:c r="G23" s="1294"/>
      <x:c r="H23" s="1295"/>
      <x:c r="I23" s="1285">
        <x:f>$E$23</x:f>
        <x:v>35</x:v>
      </x:c>
      <x:c r="J23" s="1294"/>
      <x:c r="K23" s="1294"/>
      <x:c r="L23" s="1295"/>
      <x:c r="M23" s="1285">
        <x:f>$E$23</x:f>
        <x:v>35</x:v>
      </x:c>
      <x:c r="N23" s="1294"/>
      <x:c r="O23" s="1294"/>
      <x:c r="P23" s="1284"/>
      <x:c r="Q23" s="1285">
        <x:f>$E$23</x:f>
        <x:v>35</x:v>
      </x:c>
      <x:c r="R23" s="1294"/>
      <x:c r="S23" s="1294"/>
      <x:c r="T23" s="1284"/>
      <x:c r="U23" s="1285">
        <x:f>$E$23</x:f>
        <x:v>35</x:v>
      </x:c>
      <x:c r="V23" s="1294"/>
      <x:c r="W23" s="1294"/>
      <x:c r="X23" s="1284"/>
      <x:c r="Y23" s="1285">
        <x:f>$E$23</x:f>
        <x:v>35</x:v>
      </x:c>
      <x:c r="Z23" s="1294"/>
      <x:c r="AA23" s="1294"/>
      <x:c r="AB23" s="1284"/>
      <x:c r="AC23" s="1285">
        <x:f>$E$23</x:f>
        <x:v>35</x:v>
      </x:c>
      <x:c r="AD23" s="1294"/>
      <x:c r="AE23" s="1294"/>
      <x:c r="AF23" s="1284"/>
      <x:c r="AG23" s="1285">
        <x:f>$E$23</x:f>
        <x:v>35</x:v>
      </x:c>
      <x:c r="AH23" s="1294"/>
      <x:c r="AI23" s="1294"/>
      <x:c r="AJ23" s="1284"/>
      <x:c r="AK23" s="1285">
        <x:f>$E$23</x:f>
        <x:v>35</x:v>
      </x:c>
      <x:c r="AL23" s="1294"/>
      <x:c r="AM23" s="1294"/>
      <x:c r="AN23" s="1284"/>
      <x:c r="AO23" s="1285">
        <x:f>$E$23</x:f>
        <x:v>35</x:v>
      </x:c>
      <x:c r="AP23" s="1297"/>
      <x:c r="AQ23" s="1297"/>
      <x:c r="AR23" s="1298"/>
      <x:c r="AS23" s="1285">
        <x:f>$E$23</x:f>
        <x:v>35</x:v>
      </x:c>
      <x:c r="AT23" s="1297"/>
      <x:c r="AU23" s="1297"/>
      <x:c r="AV23" s="1298"/>
      <x:c r="AW23" s="1294"/>
      <x:c r="AX23" s="1283"/>
      <x:c r="AY23" s="1293"/>
    </x:row>
    <x:row r="24" spans="1:53" ht="51">
      <x:c r="A24" s="1276">
        <x:v>14</x:v>
      </x:c>
      <x:c r="B24" s="1282" t="s">
        <x:v>26</x:v>
      </x:c>
      <x:c r="C24" s="1283" t="s">
        <x:v>27</x:v>
      </x:c>
      <x:c r="D24" s="1284" t="s">
        <x:v>21</x:v>
      </x:c>
      <x:c r="E24" s="1285" t="s">
        <x:v>23</x:v>
      </x:c>
      <x:c r="F24" s="1294"/>
      <x:c r="G24" s="1294"/>
      <x:c r="H24" s="1295"/>
      <x:c r="I24" s="1285" t="s">
        <x:v>23</x:v>
      </x:c>
      <x:c r="J24" s="1294"/>
      <x:c r="K24" s="1294"/>
      <x:c r="L24" s="1295"/>
      <x:c r="M24" s="1285" t="s">
        <x:v>23</x:v>
      </x:c>
      <x:c r="N24" s="1294"/>
      <x:c r="O24" s="1294"/>
      <x:c r="P24" s="1284"/>
      <x:c r="Q24" s="1285" t="s">
        <x:v>23</x:v>
      </x:c>
      <x:c r="R24" s="1294"/>
      <x:c r="S24" s="1294"/>
      <x:c r="T24" s="1284"/>
      <x:c r="U24" s="1285" t="s">
        <x:v>23</x:v>
      </x:c>
      <x:c r="V24" s="1294"/>
      <x:c r="W24" s="1294"/>
      <x:c r="X24" s="1284"/>
      <x:c r="Y24" s="1285" t="s">
        <x:v>23</x:v>
      </x:c>
      <x:c r="Z24" s="1294"/>
      <x:c r="AA24" s="1294"/>
      <x:c r="AB24" s="1284"/>
      <x:c r="AC24" s="1285" t="s">
        <x:v>23</x:v>
      </x:c>
      <x:c r="AD24" s="1294"/>
      <x:c r="AE24" s="1294"/>
      <x:c r="AF24" s="1284"/>
      <x:c r="AG24" s="1285" t="s">
        <x:v>23</x:v>
      </x:c>
      <x:c r="AH24" s="1294"/>
      <x:c r="AI24" s="1294"/>
      <x:c r="AJ24" s="1284"/>
      <x:c r="AK24" s="1285" t="s">
        <x:v>23</x:v>
      </x:c>
      <x:c r="AL24" s="1294"/>
      <x:c r="AM24" s="1294"/>
      <x:c r="AN24" s="1284"/>
      <x:c r="AO24" s="1296" t="s">
        <x:v>23</x:v>
      </x:c>
      <x:c r="AP24" s="1297"/>
      <x:c r="AQ24" s="1297"/>
      <x:c r="AR24" s="1298"/>
      <x:c r="AS24" s="1296" t="s">
        <x:v>23</x:v>
      </x:c>
      <x:c r="AT24" s="1297"/>
      <x:c r="AU24" s="1297"/>
      <x:c r="AV24" s="1298"/>
      <x:c r="AW24" s="1294"/>
      <x:c r="AX24" s="1283"/>
      <x:c r="AY24" s="1293"/>
    </x:row>
    <x:row r="25" spans="1:53">
      <x:c r="A25" s="1276">
        <x:v>15</x:v>
      </x:c>
      <x:c r="B25" s="1282" t="s">
        <x:v>28</x:v>
      </x:c>
      <x:c r="C25" s="1283" t="s">
        <x:v>29</x:v>
      </x:c>
      <x:c r="D25" s="1284"/>
      <x:c r="E25" s="1285">
        <x:v>150</x:v>
      </x:c>
      <x:c r="F25" s="1294"/>
      <x:c r="G25" s="1294"/>
      <x:c r="H25" s="1295"/>
      <x:c r="I25" s="1285">
        <x:v>0</x:v>
      </x:c>
      <x:c r="J25" s="1294"/>
      <x:c r="K25" s="1294"/>
      <x:c r="L25" s="1295"/>
      <x:c r="M25" s="1285">
        <x:v>0</x:v>
      </x:c>
      <x:c r="N25" s="1294"/>
      <x:c r="O25" s="1294"/>
      <x:c r="P25" s="1284"/>
      <x:c r="Q25" s="1285">
        <x:v>150</x:v>
      </x:c>
      <x:c r="R25" s="1294"/>
      <x:c r="S25" s="1294"/>
      <x:c r="T25" s="1284"/>
      <x:c r="U25" s="1285">
        <x:v>150</x:v>
      </x:c>
      <x:c r="V25" s="1294"/>
      <x:c r="W25" s="1294"/>
      <x:c r="X25" s="1284"/>
      <x:c r="Y25" s="1285">
        <x:v>150</x:v>
      </x:c>
      <x:c r="Z25" s="1294"/>
      <x:c r="AA25" s="1294"/>
      <x:c r="AB25" s="1284"/>
      <x:c r="AC25" s="1285">
        <x:v>0</x:v>
      </x:c>
      <x:c r="AD25" s="1294"/>
      <x:c r="AE25" s="1294"/>
      <x:c r="AF25" s="1284"/>
      <x:c r="AG25" s="1285">
        <x:v>0</x:v>
      </x:c>
      <x:c r="AH25" s="1294"/>
      <x:c r="AI25" s="1294"/>
      <x:c r="AJ25" s="1284"/>
      <x:c r="AK25" s="1285">
        <x:v>0</x:v>
      </x:c>
      <x:c r="AL25" s="1294"/>
      <x:c r="AM25" s="1294"/>
      <x:c r="AN25" s="1284"/>
      <x:c r="AO25" s="1296">
        <x:v>0</x:v>
      </x:c>
      <x:c r="AP25" s="1297"/>
      <x:c r="AQ25" s="1297"/>
      <x:c r="AR25" s="1298"/>
      <x:c r="AS25" s="1296">
        <x:v>0</x:v>
      </x:c>
      <x:c r="AT25" s="1297"/>
      <x:c r="AU25" s="1297"/>
      <x:c r="AV25" s="1298"/>
      <x:c r="AW25" s="1294"/>
      <x:c r="AX25" s="1283"/>
      <x:c r="AY25" s="1293"/>
    </x:row>
    <x:row r="26" spans="1:53" ht="38.25">
      <x:c r="A26" s="1276">
        <x:v>16</x:v>
      </x:c>
      <x:c r="B26" s="1282" t="s">
        <x:v>30</x:v>
      </x:c>
      <x:c r="C26" s="1283" t="s">
        <x:v>31</x:v>
      </x:c>
      <x:c r="D26" s="1284"/>
      <x:c r="E26" s="1449">
        <x:f>M9</x:f>
        <x:v>0.10056288139446151</x:v>
      </x:c>
      <x:c r="F26" s="1299"/>
      <x:c r="G26" s="1452">
        <x:f>+E27-E26</x:f>
        <x:v>8.5302794106275615E-3</x:v>
      </x:c>
      <x:c r="H26" s="1300"/>
      <x:c r="I26" s="1449">
        <x:f>$M$9</x:f>
        <x:v>0.10056288139446151</x:v>
      </x:c>
      <x:c r="J26" s="1299"/>
      <x:c r="K26" s="1299"/>
      <x:c r="L26" s="1300"/>
      <x:c r="M26" s="1449">
        <x:f>$M$9</x:f>
        <x:v>0.10056288139446151</x:v>
      </x:c>
      <x:c r="N26" s="1294"/>
      <x:c r="O26" s="1294"/>
      <x:c r="P26" s="1284"/>
      <x:c r="Q26" s="1449">
        <x:f>$M$9</x:f>
        <x:v>0.10056288139446151</x:v>
      </x:c>
      <x:c r="R26" s="1294"/>
      <x:c r="S26" s="1294"/>
      <x:c r="T26" s="1284"/>
      <x:c r="U26" s="1449">
        <x:f>$M$9</x:f>
        <x:v>0.10056288139446151</x:v>
      </x:c>
      <x:c r="V26" s="1299"/>
      <x:c r="W26" s="1299"/>
      <x:c r="X26" s="1293"/>
      <x:c r="Y26" s="1449">
        <x:f>$M$9</x:f>
        <x:v>0.10056288139446151</x:v>
      </x:c>
      <x:c r="Z26" s="1299"/>
      <x:c r="AA26" s="1299"/>
      <x:c r="AB26" s="1293"/>
      <x:c r="AC26" s="1449">
        <x:f>$M$9</x:f>
        <x:v>0.10056288139446151</x:v>
      </x:c>
      <x:c r="AD26" s="1299"/>
      <x:c r="AE26" s="1299"/>
      <x:c r="AF26" s="1293"/>
      <x:c r="AG26" s="1449">
        <x:f>$M$9</x:f>
        <x:v>0.10056288139446151</x:v>
      </x:c>
      <x:c r="AH26" s="1299"/>
      <x:c r="AI26" s="1299"/>
      <x:c r="AJ26" s="1293"/>
      <x:c r="AK26" s="1449">
        <x:f>$M$9</x:f>
        <x:v>0.10056288139446151</x:v>
      </x:c>
      <x:c r="AL26" s="1299"/>
      <x:c r="AM26" s="1299"/>
      <x:c r="AN26" s="1293"/>
      <x:c r="AO26" s="1451">
        <x:f>$M$9</x:f>
        <x:v>0.10056288139446151</x:v>
      </x:c>
      <x:c r="AP26" s="1301"/>
      <x:c r="AQ26" s="1301"/>
      <x:c r="AR26" s="1302"/>
      <x:c r="AS26" s="1451">
        <x:f>$M$9</x:f>
        <x:v>0.10056288139446151</x:v>
      </x:c>
      <x:c r="AT26" s="1301"/>
      <x:c r="AU26" s="1301"/>
      <x:c r="AV26" s="1302"/>
      <x:c r="AW26" s="1299"/>
      <x:c r="AX26" s="1283"/>
      <x:c r="AY26" s="1293"/>
    </x:row>
    <x:row r="27" spans="1:53" ht="25.5">
      <x:c r="A27" s="1276">
        <x:v>17</x:v>
      </x:c>
      <x:c r="B27" s="1282" t="s">
        <x:v>32</x:v>
      </x:c>
      <x:c r="C27" s="1283" t="s">
        <x:v>33</x:v>
      </x:c>
      <x:c r="D27" s="1303"/>
      <x:c r="E27" s="1450">
        <x:f>+$M11*E25/100+E26</x:f>
        <x:v>0.10909316080508907</x:v>
      </x:c>
      <x:c r="F27" s="1304"/>
      <x:c r="G27" s="1304"/>
      <x:c r="H27" s="1305"/>
      <x:c r="I27" s="1450">
        <x:f>+$M11*I25/100+I26</x:f>
        <x:v>0.10056288139446151</x:v>
      </x:c>
      <x:c r="J27" s="1304"/>
      <x:c r="K27" s="1304"/>
      <x:c r="L27" s="1305"/>
      <x:c r="M27" s="1450">
        <x:f>+$M11*M25/100+M26</x:f>
        <x:v>0.10056288139446151</x:v>
      </x:c>
      <x:c r="N27" s="1299"/>
      <x:c r="O27" s="1299"/>
      <x:c r="P27" s="1293"/>
      <x:c r="Q27" s="1450">
        <x:f>+$M11*Q25/100+Q26</x:f>
        <x:v>0.10909316080508907</x:v>
      </x:c>
      <x:c r="R27" s="1299"/>
      <x:c r="S27" s="1299"/>
      <x:c r="T27" s="1293"/>
      <x:c r="U27" s="1450">
        <x:f>+$M11*U25/100+U26</x:f>
        <x:v>0.10909316080508907</x:v>
      </x:c>
      <x:c r="V27" s="1299"/>
      <x:c r="W27" s="1299"/>
      <x:c r="X27" s="1293"/>
      <x:c r="Y27" s="1450">
        <x:f>+$M11*Y25/100+Y26</x:f>
        <x:v>0.10909316080508907</x:v>
      </x:c>
      <x:c r="Z27" s="1299"/>
      <x:c r="AA27" s="1299"/>
      <x:c r="AB27" s="1293"/>
      <x:c r="AC27" s="1450">
        <x:f>+$M11*AC25/100+AC26</x:f>
        <x:v>0.10056288139446151</x:v>
      </x:c>
      <x:c r="AD27" s="1299"/>
      <x:c r="AE27" s="1299"/>
      <x:c r="AF27" s="1293"/>
      <x:c r="AG27" s="1450">
        <x:f>+$M11*AG25/100+AG26</x:f>
        <x:v>0.10056288139446151</x:v>
      </x:c>
      <x:c r="AH27" s="1299"/>
      <x:c r="AI27" s="1299"/>
      <x:c r="AJ27" s="1293"/>
      <x:c r="AK27" s="1450">
        <x:f>+$M11*AK25/100+AK26</x:f>
        <x:v>0.10056288139446151</x:v>
      </x:c>
      <x:c r="AL27" s="1299"/>
      <x:c r="AM27" s="1299"/>
      <x:c r="AN27" s="1293"/>
      <x:c r="AO27" s="1450">
        <x:f>+$M11*AO25/100+AO26</x:f>
        <x:v>0.10056288139446151</x:v>
      </x:c>
      <x:c r="AP27" s="1301"/>
      <x:c r="AQ27" s="1301"/>
      <x:c r="AR27" s="1302"/>
      <x:c r="AS27" s="1450">
        <x:f>+$M11*AS25/100+AS26</x:f>
        <x:v>0.10056288139446151</x:v>
      </x:c>
      <x:c r="AT27" s="1301"/>
      <x:c r="AU27" s="1301"/>
      <x:c r="AV27" s="1302"/>
      <x:c r="AW27" s="1299"/>
      <x:c r="AX27" s="1283"/>
      <x:c r="AY27" s="1293"/>
    </x:row>
    <x:row r="28" spans="1:53" ht="26.25">
      <x:c r="A28" s="1276">
        <x:v>18</x:v>
      </x:c>
      <x:c r="B28" s="1306" t="s">
        <x:v>34</x:v>
      </x:c>
      <x:c r="C28" s="1283" t="s">
        <x:v>35</x:v>
      </x:c>
      <x:c r="D28" s="1284"/>
      <x:c r="E28" s="1309">
        <x:v>4854660</x:v>
      </x:c>
      <x:c r="F28" s="1307" t="s">
        <x:v>1757</x:v>
      </x:c>
      <x:c r="G28" s="1307"/>
      <x:c r="H28" s="1308"/>
      <x:c r="I28" s="1309">
        <x:v>7878071</x:v>
      </x:c>
      <x:c r="J28" s="1310"/>
      <x:c r="K28" s="1310"/>
      <x:c r="L28" s="1300"/>
      <x:c r="M28" s="1309">
        <x:v>13722120</x:v>
      </x:c>
      <x:c r="N28" s="1310"/>
      <x:c r="O28" s="1310"/>
      <x:c r="P28" s="1300"/>
      <x:c r="Q28" s="1309">
        <x:v>26046638</x:v>
      </x:c>
      <x:c r="R28" s="1310"/>
      <x:c r="S28" s="1310"/>
      <x:c r="T28" s="1300"/>
      <x:c r="U28" s="1309">
        <x:v>18572212</x:v>
      </x:c>
      <x:c r="V28" s="1310"/>
      <x:c r="W28" s="1310"/>
      <x:c r="X28" s="1300"/>
      <x:c r="Y28" s="1309">
        <x:v>6759777</x:v>
      </x:c>
      <x:c r="Z28" s="1310"/>
      <x:c r="AA28" s="1310"/>
      <x:c r="AB28" s="1300"/>
      <x:c r="AC28" s="1309">
        <x:v>4045398</x:v>
      </x:c>
      <x:c r="AD28" s="1310"/>
      <x:c r="AE28" s="1310"/>
      <x:c r="AF28" s="1300"/>
      <x:c r="AG28" s="1309">
        <x:v>13176210</x:v>
      </x:c>
      <x:c r="AH28" s="1310"/>
      <x:c r="AI28" s="1310"/>
      <x:c r="AJ28" s="1300"/>
      <x:c r="AK28" s="1309">
        <x:v>14841978</x:v>
      </x:c>
      <x:c r="AL28" s="1310"/>
      <x:c r="AM28" s="1310"/>
      <x:c r="AN28" s="1300"/>
      <x:c r="AO28" s="1309">
        <x:v>13000000</x:v>
      </x:c>
      <x:c r="AP28" s="1310"/>
      <x:c r="AQ28" s="1310"/>
      <x:c r="AR28" s="1300"/>
      <x:c r="AS28" s="1309">
        <x:f>0.07*1000000</x:f>
        <x:v>70000</x:v>
      </x:c>
      <x:c r="AT28" s="1310"/>
      <x:c r="AU28" s="1310"/>
      <x:c r="AV28" s="1300"/>
      <x:c r="AW28" s="1310"/>
      <x:c r="AX28" s="1283"/>
      <x:c r="AY28" s="1293"/>
    </x:row>
    <x:row r="29" spans="1:53">
      <x:c r="A29" s="1276">
        <x:v>19</x:v>
      </x:c>
      <x:c r="B29" s="1311" t="s">
        <x:v>36</x:v>
      </x:c>
      <x:c r="C29" s="1283" t="s">
        <x:v>1407</x:v>
      </x:c>
      <x:c r="D29" s="1284"/>
      <x:c r="E29" s="1312">
        <x:f>IF(E28=0,0,E28/E23)</x:f>
        <x:v>138704.57142857142</x:v>
      </x:c>
      <x:c r="F29" s="1310"/>
      <x:c r="G29" s="1310"/>
      <x:c r="H29" s="1300"/>
      <x:c r="I29" s="1312">
        <x:f>IF(I28=0,0,I28/I23)</x:f>
        <x:v>225087.74285714285</x:v>
      </x:c>
      <x:c r="J29" s="1310"/>
      <x:c r="K29" s="1310"/>
      <x:c r="L29" s="1300"/>
      <x:c r="M29" s="1312">
        <x:f>IF(M23=0,0,M28/M23)</x:f>
        <x:v>392060.57142857142</x:v>
      </x:c>
      <x:c r="N29" s="1310"/>
      <x:c r="O29" s="1310"/>
      <x:c r="P29" s="1300"/>
      <x:c r="Q29" s="1312">
        <x:f>IF(Q28=0,0,Q28/Q23)</x:f>
        <x:v>744189.65714285709</x:v>
      </x:c>
      <x:c r="R29" s="1310"/>
      <x:c r="S29" s="1310"/>
      <x:c r="T29" s="1300"/>
      <x:c r="U29" s="1312">
        <x:f>IF(U28=0,0,U28/U23)</x:f>
        <x:v>530634.62857142859</x:v>
      </x:c>
      <x:c r="V29" s="1310"/>
      <x:c r="W29" s="1310"/>
      <x:c r="X29" s="1300"/>
      <x:c r="Y29" s="1312">
        <x:f>IF(Y28=0,0,Y28/Y23)</x:f>
        <x:v>193136.48571428572</x:v>
      </x:c>
      <x:c r="Z29" s="1310"/>
      <x:c r="AA29" s="1310"/>
      <x:c r="AB29" s="1300"/>
      <x:c r="AC29" s="1312">
        <x:f>IF(AC28=0,0,AC28/AC23)</x:f>
        <x:v>115582.8</x:v>
      </x:c>
      <x:c r="AD29" s="1310"/>
      <x:c r="AE29" s="1310"/>
      <x:c r="AF29" s="1300"/>
      <x:c r="AG29" s="1312">
        <x:f>IF(AG28=0,0,AG28/AG23)</x:f>
        <x:v>376463.14285714284</x:v>
      </x:c>
      <x:c r="AH29" s="1310"/>
      <x:c r="AI29" s="1310"/>
      <x:c r="AJ29" s="1300"/>
      <x:c r="AK29" s="1312">
        <x:f>IF(AK28=0,0,AK28/AK23)</x:f>
        <x:v>424056.51428571431</x:v>
      </x:c>
      <x:c r="AL29" s="1310"/>
      <x:c r="AM29" s="1310"/>
      <x:c r="AN29" s="1300"/>
      <x:c r="AO29" s="1312">
        <x:f>IF(AO28=0,0,AO28/AO23)</x:f>
        <x:v>371428.57142857142</x:v>
      </x:c>
      <x:c r="AP29" s="1310"/>
      <x:c r="AQ29" s="1310"/>
      <x:c r="AR29" s="1300"/>
      <x:c r="AS29" s="1312">
        <x:f>IF(AS28=0,0,AS28/AS23)</x:f>
        <x:v>2000</x:v>
      </x:c>
      <x:c r="AT29" s="1310"/>
      <x:c r="AU29" s="1310"/>
      <x:c r="AV29" s="1300"/>
      <x:c r="AW29" s="1310"/>
      <x:c r="AX29" s="1283"/>
      <x:c r="AY29" s="1293"/>
    </x:row>
    <x:row r="30" spans="1:53" ht="27" customHeight="1">
      <x:c r="A30" s="1276">
        <x:f>+A29+1</x:f>
        <x:v>20</x:v>
      </x:c>
      <x:c r="B30" s="1282" t="s">
        <x:v>37</x:v>
      </x:c>
      <x:c r="C30" s="1978" t="s">
        <x:v>38</x:v>
      </x:c>
      <x:c r="D30" s="1979"/>
      <x:c r="E30" s="1657">
        <x:v>6</x:v>
      </x:c>
      <x:c r="F30" s="1658"/>
      <x:c r="G30" s="1658"/>
      <x:c r="H30" s="1659"/>
      <x:c r="I30" s="1657">
        <x:v>6</x:v>
      </x:c>
      <x:c r="J30" s="1658"/>
      <x:c r="K30" s="1658"/>
      <x:c r="L30" s="1659"/>
      <x:c r="M30" s="1657">
        <x:v>9</x:v>
      </x:c>
      <x:c r="N30" s="1658"/>
      <x:c r="O30" s="1658"/>
      <x:c r="P30" s="1659"/>
      <x:c r="Q30" s="1657">
        <x:v>7</x:v>
      </x:c>
      <x:c r="R30" s="1658"/>
      <x:c r="S30" s="1658"/>
      <x:c r="T30" s="1659"/>
      <x:c r="U30" s="1657">
        <x:v>7</x:v>
      </x:c>
      <x:c r="V30" s="1658"/>
      <x:c r="W30" s="1658"/>
      <x:c r="X30" s="1659"/>
      <x:c r="Y30" s="1657">
        <x:v>2</x:v>
      </x:c>
      <x:c r="Z30" s="1658"/>
      <x:c r="AA30" s="1658"/>
      <x:c r="AB30" s="1659"/>
      <x:c r="AC30" s="1657">
        <x:v>5</x:v>
      </x:c>
      <x:c r="AD30" s="1658"/>
      <x:c r="AE30" s="1658"/>
      <x:c r="AF30" s="1659"/>
      <x:c r="AG30" s="1657">
        <x:v>5</x:v>
      </x:c>
      <x:c r="AH30" s="1658"/>
      <x:c r="AI30" s="1658"/>
      <x:c r="AJ30" s="1659"/>
      <x:c r="AK30" s="1657">
        <x:v>6</x:v>
      </x:c>
      <x:c r="AL30" s="1658"/>
      <x:c r="AM30" s="1658"/>
      <x:c r="AN30" s="1659"/>
      <x:c r="AO30" s="1657">
        <x:v>1</x:v>
      </x:c>
      <x:c r="AP30" s="1658"/>
      <x:c r="AQ30" s="1658"/>
      <x:c r="AR30" s="1659"/>
      <x:c r="AS30" s="1657">
        <x:v>3</x:v>
      </x:c>
      <x:c r="AT30" s="1658"/>
      <x:c r="AU30" s="1658"/>
      <x:c r="AV30" s="1659"/>
      <x:c r="AW30" s="1658"/>
      <x:c r="AX30" s="1283"/>
      <x:c r="AY30" s="1293"/>
    </x:row>
    <x:row r="31" spans="1:53" ht="13.5" thickBot="1">
      <x:c r="C31" s="1315"/>
      <x:c r="D31" s="1316"/>
      <x:c r="E31" s="1317"/>
      <x:c r="F31" s="1318"/>
      <x:c r="G31" s="1318"/>
      <x:c r="H31" s="1319"/>
      <x:c r="I31" s="1317"/>
      <x:c r="J31" s="1318"/>
      <x:c r="K31" s="1318"/>
      <x:c r="L31" s="1319"/>
      <x:c r="M31" s="1317"/>
      <x:c r="N31" s="1318"/>
      <x:c r="O31" s="1318"/>
      <x:c r="P31" s="1319"/>
      <x:c r="Q31" s="1317"/>
      <x:c r="R31" s="1318"/>
      <x:c r="S31" s="1318"/>
      <x:c r="T31" s="1319"/>
      <x:c r="U31" s="1317"/>
      <x:c r="V31" s="1318"/>
      <x:c r="W31" s="1318"/>
      <x:c r="X31" s="1319"/>
      <x:c r="Y31" s="1317"/>
      <x:c r="Z31" s="1318"/>
      <x:c r="AA31" s="1318"/>
      <x:c r="AB31" s="1319"/>
      <x:c r="AC31" s="1317"/>
      <x:c r="AD31" s="1318"/>
      <x:c r="AE31" s="1318"/>
      <x:c r="AF31" s="1319"/>
      <x:c r="AG31" s="1317"/>
      <x:c r="AH31" s="1318"/>
      <x:c r="AI31" s="1318"/>
      <x:c r="AJ31" s="1319"/>
      <x:c r="AK31" s="1317"/>
      <x:c r="AL31" s="1318"/>
      <x:c r="AM31" s="1318"/>
      <x:c r="AN31" s="1319"/>
      <x:c r="AO31" s="1317"/>
      <x:c r="AP31" s="1318"/>
      <x:c r="AQ31" s="1318"/>
      <x:c r="AR31" s="1319"/>
      <x:c r="AS31" s="1317"/>
      <x:c r="AT31" s="1318"/>
      <x:c r="AU31" s="1318"/>
      <x:c r="AV31" s="1319"/>
      <x:c r="AW31" s="1318"/>
      <x:c r="AX31" s="1315"/>
      <x:c r="AY31" s="1320"/>
    </x:row>
    <x:row r="32" spans="1:53">
      <x:c r="C32" s="1281"/>
      <x:c r="D32" s="1321" t="s">
        <x:v>39</x:v>
      </x:c>
      <x:c r="E32" s="1322" t="s">
        <x:v>40</x:v>
      </x:c>
      <x:c r="F32" s="1322" t="s">
        <x:v>41</x:v>
      </x:c>
      <x:c r="G32" s="1322" t="s">
        <x:v>42</x:v>
      </x:c>
      <x:c r="H32" s="1323" t="s">
        <x:v>43</x:v>
      </x:c>
      <x:c r="I32" s="1322" t="s">
        <x:v>40</x:v>
      </x:c>
      <x:c r="J32" s="1322" t="s">
        <x:v>41</x:v>
      </x:c>
      <x:c r="K32" s="1322" t="s">
        <x:v>42</x:v>
      </x:c>
      <x:c r="L32" s="1324" t="s">
        <x:v>43</x:v>
      </x:c>
      <x:c r="M32" s="1325" t="s">
        <x:v>40</x:v>
      </x:c>
      <x:c r="N32" s="1322" t="s">
        <x:v>41</x:v>
      </x:c>
      <x:c r="O32" s="1322" t="s">
        <x:v>42</x:v>
      </x:c>
      <x:c r="P32" s="1324" t="s">
        <x:v>43</x:v>
      </x:c>
      <x:c r="Q32" s="1325" t="s">
        <x:v>40</x:v>
      </x:c>
      <x:c r="R32" s="1322" t="s">
        <x:v>41</x:v>
      </x:c>
      <x:c r="S32" s="1322" t="s">
        <x:v>42</x:v>
      </x:c>
      <x:c r="T32" s="1324" t="s">
        <x:v>43</x:v>
      </x:c>
      <x:c r="U32" s="1325" t="s">
        <x:v>40</x:v>
      </x:c>
      <x:c r="V32" s="1322" t="s">
        <x:v>41</x:v>
      </x:c>
      <x:c r="W32" s="1322" t="s">
        <x:v>42</x:v>
      </x:c>
      <x:c r="X32" s="1324" t="s">
        <x:v>43</x:v>
      </x:c>
      <x:c r="Y32" s="1325" t="s">
        <x:v>40</x:v>
      </x:c>
      <x:c r="Z32" s="1322" t="s">
        <x:v>41</x:v>
      </x:c>
      <x:c r="AA32" s="1322" t="s">
        <x:v>42</x:v>
      </x:c>
      <x:c r="AB32" s="1324" t="s">
        <x:v>43</x:v>
      </x:c>
      <x:c r="AC32" s="1325" t="s">
        <x:v>40</x:v>
      </x:c>
      <x:c r="AD32" s="1322" t="s">
        <x:v>41</x:v>
      </x:c>
      <x:c r="AE32" s="1322" t="s">
        <x:v>42</x:v>
      </x:c>
      <x:c r="AF32" s="1324" t="s">
        <x:v>43</x:v>
      </x:c>
      <x:c r="AG32" s="1325" t="s">
        <x:v>40</x:v>
      </x:c>
      <x:c r="AH32" s="1322" t="s">
        <x:v>41</x:v>
      </x:c>
      <x:c r="AI32" s="1322" t="s">
        <x:v>42</x:v>
      </x:c>
      <x:c r="AJ32" s="1324" t="s">
        <x:v>43</x:v>
      </x:c>
      <x:c r="AK32" s="1325" t="s">
        <x:v>40</x:v>
      </x:c>
      <x:c r="AL32" s="1322" t="s">
        <x:v>41</x:v>
      </x:c>
      <x:c r="AM32" s="1322" t="s">
        <x:v>42</x:v>
      </x:c>
      <x:c r="AN32" s="1324" t="s">
        <x:v>43</x:v>
      </x:c>
      <x:c r="AO32" s="1325" t="s">
        <x:v>40</x:v>
      </x:c>
      <x:c r="AP32" s="1322" t="s">
        <x:v>41</x:v>
      </x:c>
      <x:c r="AQ32" s="1322" t="s">
        <x:v>42</x:v>
      </x:c>
      <x:c r="AR32" s="1324" t="s">
        <x:v>43</x:v>
      </x:c>
      <x:c r="AS32" s="1325" t="s">
        <x:v>40</x:v>
      </x:c>
      <x:c r="AT32" s="1322" t="s">
        <x:v>41</x:v>
      </x:c>
      <x:c r="AU32" s="1322" t="s">
        <x:v>42</x:v>
      </x:c>
      <x:c r="AV32" s="1324" t="s">
        <x:v>43</x:v>
      </x:c>
      <x:c r="AW32" s="1321" t="s">
        <x:v>44</x:v>
      </x:c>
      <x:c r="AX32" s="1288" t="s">
        <x:v>45</x:v>
      </x:c>
      <x:c r="AY32" s="1289" t="s">
        <x:v>46</x:v>
      </x:c>
    </x:row>
    <x:row r="33" spans="1:53" ht="12.75" hidden="1" customHeight="1"/>
    <x:row r="34" spans="1:53" ht="12.75" hidden="1" customHeight="1"/>
    <x:row r="35" spans="1:53" ht="12.75" hidden="1" customHeight="1"/>
    <x:row r="36" spans="1:53" ht="12.75" hidden="1" customHeight="1"/>
    <x:row r="37" spans="1:53" ht="12.75" hidden="1" customHeight="1"/>
    <x:row r="38" spans="1:53" ht="12.75" hidden="1" customHeight="1"/>
    <x:row r="39" spans="1:53" hidden="1"/>
    <x:row r="40" spans="1:53" hidden="1"/>
    <x:row r="41" spans="1:53" hidden="1"/>
    <x:row r="42" spans="1:53" hidden="1"/>
    <x:row r="43" spans="1:53" hidden="1"/>
    <x:row r="44" spans="1:53" hidden="1"/>
    <x:row r="45" spans="1:53" hidden="1"/>
    <x:row r="46" spans="1:53" hidden="1"/>
    <x:row r="47" spans="1:53" hidden="1"/>
    <x:row r="48" spans="1:53" hidden="1"/>
    <x:row r="49" spans="1:54" hidden="1"/>
    <x:row r="50" spans="1:54" hidden="1"/>
    <x:row r="51" spans="1:54" hidden="1"/>
    <x:row r="52" spans="1:54" hidden="1"/>
    <x:row r="53" spans="1:54" hidden="1"/>
    <x:row r="54" spans="1:54" hidden="1"/>
    <x:row r="55" spans="1:54" hidden="1"/>
    <x:row r="56" spans="1:54" hidden="1"/>
    <x:row r="57" spans="1:54" hidden="1"/>
    <x:row r="58" spans="1:54" hidden="1"/>
    <x:row r="59" spans="1:54" hidden="1"/>
    <x:row r="60" spans="1:54" hidden="1"/>
    <x:row r="61" spans="1:54" hidden="1"/>
    <x:row r="62" spans="1:54" hidden="1"/>
    <x:row r="63" spans="1:54">
      <x:c r="A63" s="1276">
        <x:f t="shared" si="1"/>
        <x:v>51</x:v>
      </x:c>
      <x:c r="C63" s="1283" t="str">
        <x:f t="shared" si="3"/>
        <x:v>Base FCR</x:v>
      </x:c>
      <x:c r="D63" s="1326">
        <x:f t="shared" si="2"/>
        <x:v>2023</x:v>
      </x:c>
      <x:c r="E63" s="1327">
        <x:f>+G62</x:f>
        <x:v>2982148.285714285</x:v>
      </x:c>
      <x:c r="F63" s="1327">
        <x:f>+E$29</x:f>
        <x:v>138704.57142857142</x:v>
      </x:c>
      <x:c r="G63" s="1327">
        <x:f t="shared" ref="G63:G72" si="6">+E63-F63</x:f>
        <x:v>2843443.7142857136</x:v>
      </x:c>
      <x:c r="H63" s="1300">
        <x:f>+E$26*G63+F63</x:f>
        <x:v>424649.46442011272</x:v>
      </x:c>
      <x:c r="I63" s="1327">
        <x:f>+K62</x:f>
        <x:v>4839386.4714285657</x:v>
      </x:c>
      <x:c r="J63" s="1327">
        <x:f>+I$29</x:f>
        <x:v>225087.74285714285</x:v>
      </x:c>
      <x:c r="K63" s="1327">
        <x:f t="shared" ref="K63:K72" si="7">+I63-J63</x:f>
        <x:v>4614298.7285714224</x:v>
      </x:c>
      <x:c r="L63" s="1300">
        <x:f>+I$26*K63+J63</x:f>
        <x:v>689114.91861708532</x:v>
      </x:c>
      <x:c r="M63" s="1332">
        <x:f>+O62</x:f>
        <x:v>8135256.8571428629</x:v>
      </x:c>
      <x:c r="N63" s="1327">
        <x:f>+M$29</x:f>
        <x:v>392060.57142857142</x:v>
      </x:c>
      <x:c r="O63" s="1327">
        <x:f t="shared" ref="O63:O72" si="8">+M63-N63</x:f>
        <x:v>7743196.285714291</x:v>
      </x:c>
      <x:c r="P63" s="1300">
        <x:f>+M$26*O63+N63</x:f>
        <x:v>1170738.7011228926</x:v>
      </x:c>
      <x:c r="Q63" s="1332">
        <x:f>+S62</x:f>
        <x:v>15317903.776190501</x:v>
      </x:c>
      <x:c r="R63" s="1327">
        <x:f>+Q$29</x:f>
        <x:v>744189.65714285709</x:v>
      </x:c>
      <x:c r="S63" s="1327">
        <x:f t="shared" ref="S63:S72" si="9">+Q63-R63</x:f>
        <x:v>14573714.119047644</x:v>
      </x:c>
      <x:c r="T63" s="1300">
        <x:f>+Q$26*S63+R63</x:f>
        <x:v>2209764.3415734344</x:v>
      </x:c>
      <x:c r="U63" s="1332">
        <x:f>+W62</x:f>
        <x:v>10922229.438095242</x:v>
      </x:c>
      <x:c r="V63" s="1327">
        <x:f>+U$29</x:f>
        <x:v>530634.62857142859</x:v>
      </x:c>
      <x:c r="W63" s="1327">
        <x:f t="shared" ref="W63:W72" si="10">+U63-V63</x:f>
        <x:v>10391594.809523813</x:v>
      </x:c>
      <x:c r="X63" s="1300">
        <x:f>+U$26*W63+V63</x:f>
        <x:v>1575643.3449008737</x:v>
      </x:c>
      <x:c r="Y63" s="1332">
        <x:f>+AA62</x:f>
        <x:v>4281192.1000000006</x:v>
      </x:c>
      <x:c r="Z63" s="1327">
        <x:f>+Y$29</x:f>
        <x:v>193136.48571428572</x:v>
      </x:c>
      <x:c r="AA63" s="1327">
        <x:f t="shared" ref="AA63:AA72" si="11">+Y63-Z63</x:f>
        <x:v>4088055.6142857149</x:v>
      </x:c>
      <x:c r="AB63" s="1300">
        <x:f>+Y$26*AA63+Z63</x:f>
        <x:v>604243.13758766255</x:v>
      </x:c>
      <x:c r="AC63" s="1332">
        <x:f>+AE62</x:f>
        <x:v>3249239.8151666676</x:v>
      </x:c>
      <x:c r="AD63" s="1327">
        <x:f>+AC$29</x:f>
        <x:v>115582.8</x:v>
      </x:c>
      <x:c r="AE63" s="1327">
        <x:f t="shared" ref="AE63:AE72" si="12">+AC63-AD63</x:f>
        <x:v>3133657.0151666678</x:v>
      </x:c>
      <x:c r="AF63" s="1300">
        <x:f>+AC$26*AE63+AD63</x:f>
        <x:v>430712.37874712789</x:v>
      </x:c>
      <x:c r="AG63" s="1332">
        <x:f>+AI62</x:f>
        <x:v>9946076.3166666608</x:v>
      </x:c>
      <x:c r="AH63" s="1327">
        <x:f>+AG$29</x:f>
        <x:v>376463.14285714284</x:v>
      </x:c>
      <x:c r="AI63" s="1327">
        <x:f t="shared" ref="AI63:AI72" si="13">+AG63-AH63</x:f>
        <x:v>9569613.1738095172</x:v>
      </x:c>
      <x:c r="AJ63" s="1300">
        <x:f>+AG$26*AI63+AH63</x:f>
        <x:v>1338811.0174458257</x:v>
      </x:c>
      <x:c r="AK63" s="1332">
        <x:f>+AM62</x:f>
        <x:v>12103050.957142862</x:v>
      </x:c>
      <x:c r="AL63" s="1327">
        <x:f>+AK$29</x:f>
        <x:v>424056.51428571431</x:v>
      </x:c>
      <x:c r="AM63" s="1327">
        <x:f t="shared" ref="AM63:AM72" si="14">+AK63-AL63</x:f>
        <x:v>11678994.442857148</x:v>
      </x:c>
      <x:c r="AN63" s="1300">
        <x:f>+AK$26*AM63+AL63</x:f>
        <x:v>1598529.8472493328</x:v>
      </x:c>
      <x:c r="AO63" s="1332">
        <x:f>+AQ62</x:f>
        <x:v>10771428.571428575</x:v>
      </x:c>
      <x:c r="AP63" s="1327">
        <x:f>+AO$29</x:f>
        <x:v>371428.57142857142</x:v>
      </x:c>
      <x:c r="AQ63" s="1327">
        <x:f t="shared" ref="AQ63:AQ72" si="15">+AO63-AP63</x:f>
        <x:v>10400000.000000004</x:v>
      </x:c>
      <x:c r="AR63" s="1300">
        <x:f>+AO$26*AQ63+AP63</x:f>
        <x:v>1417282.5379309715</x:v>
      </x:c>
      <x:c r="AS63" s="1332">
        <x:f>+AU62</x:f>
        <x:v>42500</x:v>
      </x:c>
      <x:c r="AT63" s="1327">
        <x:f>+AS$29</x:f>
        <x:v>2000</x:v>
      </x:c>
      <x:c r="AU63" s="1327">
        <x:f t="shared" ref="AU63:AU72" si="16">+AS63-AT63</x:f>
        <x:v>40500</x:v>
      </x:c>
      <x:c r="AV63" s="1300">
        <x:f>+AS$26*AU63+AT63</x:f>
        <x:v>6072.7966964756906</x:v>
      </x:c>
      <x:c r="AW63" s="1334">
        <x:f t="shared" si="5"/>
        <x:v>11465562.486291794</x:v>
      </x:c>
      <x:c r="AX63" s="1299"/>
      <x:c r="AY63" s="1329">
        <x:f>+AW63</x:f>
        <x:v>11465562.486291794</x:v>
      </x:c>
      <x:c r="AZ63" s="1331"/>
    </x:row>
    <x:row r="64" spans="1:54">
      <x:c r="A64" s="1276">
        <x:f t="shared" si="1"/>
        <x:v>52</x:v>
      </x:c>
      <x:c r="C64" s="1283" t="str">
        <x:f t="shared" si="3"/>
        <x:v>W Increased ROE</x:v>
      </x:c>
      <x:c r="D64" s="1326">
        <x:f t="shared" si="2"/>
        <x:v>2023</x:v>
      </x:c>
      <x:c r="E64" s="1327">
        <x:f>+E63</x:f>
        <x:v>2982148.285714285</x:v>
      </x:c>
      <x:c r="F64" s="1327">
        <x:f>+F63</x:f>
        <x:v>138704.57142857142</x:v>
      </x:c>
      <x:c r="G64" s="1327">
        <x:f t="shared" si="6"/>
        <x:v>2843443.7142857136</x:v>
      </x:c>
      <x:c r="H64" s="1300">
        <x:f>+E$27*G64+F64</x:f>
        <x:v>448904.83379136253</x:v>
      </x:c>
      <x:c r="I64" s="1327">
        <x:f>+I63</x:f>
        <x:v>4839386.4714285657</x:v>
      </x:c>
      <x:c r="J64" s="1327">
        <x:f>+J63</x:f>
        <x:v>225087.74285714285</x:v>
      </x:c>
      <x:c r="K64" s="1327">
        <x:f t="shared" si="7"/>
        <x:v>4614298.7285714224</x:v>
      </x:c>
      <x:c r="L64" s="1300">
        <x:f>+I$27*K64+J64</x:f>
        <x:v>689114.91861708532</x:v>
      </x:c>
      <x:c r="M64" s="1332">
        <x:f>+M63</x:f>
        <x:v>8135256.8571428629</x:v>
      </x:c>
      <x:c r="N64" s="1327">
        <x:f>+N63</x:f>
        <x:v>392060.57142857142</x:v>
      </x:c>
      <x:c r="O64" s="1327">
        <x:f t="shared" si="8"/>
        <x:v>7743196.285714291</x:v>
      </x:c>
      <x:c r="P64" s="1300">
        <x:f>+M$27*O64+N64</x:f>
        <x:v>1170738.7011228926</x:v>
      </x:c>
      <x:c r="Q64" s="1332">
        <x:f>+Q63</x:f>
        <x:v>15317903.776190501</x:v>
      </x:c>
      <x:c r="R64" s="1327">
        <x:f>+R63</x:f>
        <x:v>744189.65714285709</x:v>
      </x:c>
      <x:c r="S64" s="1327">
        <x:f t="shared" si="9"/>
        <x:v>14573714.119047644</x:v>
      </x:c>
      <x:c r="T64" s="1300">
        <x:f>+Q$27*S64+R64</x:f>
        <x:v>2334082.1950595188</x:v>
      </x:c>
      <x:c r="U64" s="1332">
        <x:f>+U63</x:f>
        <x:v>10922229.438095242</x:v>
      </x:c>
      <x:c r="V64" s="1327">
        <x:f>+V63</x:f>
        <x:v>530634.62857142859</x:v>
      </x:c>
      <x:c r="W64" s="1327">
        <x:f t="shared" si="10"/>
        <x:v>10391594.809523813</x:v>
      </x:c>
      <x:c r="X64" s="1300">
        <x:f>+U$27*W64+V64</x:f>
        <x:v>1664286.5521481389</x:v>
      </x:c>
      <x:c r="Y64" s="1332">
        <x:f>+Y63</x:f>
        <x:v>4281192.1000000006</x:v>
      </x:c>
      <x:c r="Z64" s="1327">
        <x:f>+Z63</x:f>
        <x:v>193136.48571428572</x:v>
      </x:c>
      <x:c r="AA64" s="1327">
        <x:f t="shared" si="11"/>
        <x:v>4088055.6142857149</x:v>
      </x:c>
      <x:c r="AB64" s="1300">
        <x:f>+Y$27*AA64+Z64</x:f>
        <x:v>639115.39422370447</x:v>
      </x:c>
      <x:c r="AC64" s="1332">
        <x:f>+AC63</x:f>
        <x:v>3249239.8151666676</x:v>
      </x:c>
      <x:c r="AD64" s="1327">
        <x:f>+AD63</x:f>
        <x:v>115582.8</x:v>
      </x:c>
      <x:c r="AE64" s="1327">
        <x:f t="shared" si="12"/>
        <x:v>3133657.0151666678</x:v>
      </x:c>
      <x:c r="AF64" s="1300">
        <x:f>+AC$27*AE64+AD64</x:f>
        <x:v>430712.37874712789</x:v>
      </x:c>
      <x:c r="AG64" s="1332">
        <x:f>+AG63</x:f>
        <x:v>9946076.3166666608</x:v>
      </x:c>
      <x:c r="AH64" s="1327">
        <x:f>+AH63</x:f>
        <x:v>376463.14285714284</x:v>
      </x:c>
      <x:c r="AI64" s="1327">
        <x:f t="shared" si="13"/>
        <x:v>9569613.1738095172</x:v>
      </x:c>
      <x:c r="AJ64" s="1300">
        <x:f>+AG$27*AI64+AH64</x:f>
        <x:v>1338811.0174458257</x:v>
      </x:c>
      <x:c r="AK64" s="1332">
        <x:f>+AK63</x:f>
        <x:v>12103050.957142862</x:v>
      </x:c>
      <x:c r="AL64" s="1327">
        <x:f>+AL63</x:f>
        <x:v>424056.51428571431</x:v>
      </x:c>
      <x:c r="AM64" s="1327">
        <x:f t="shared" si="14"/>
        <x:v>11678994.442857148</x:v>
      </x:c>
      <x:c r="AN64" s="1300">
        <x:f>+AK$27*AM64+AL64</x:f>
        <x:v>1598529.8472493328</x:v>
      </x:c>
      <x:c r="AO64" s="1332">
        <x:f>+AO63</x:f>
        <x:v>10771428.571428575</x:v>
      </x:c>
      <x:c r="AP64" s="1327">
        <x:f>+AP63</x:f>
        <x:v>371428.57142857142</x:v>
      </x:c>
      <x:c r="AQ64" s="1327">
        <x:f t="shared" si="15"/>
        <x:v>10400000.000000004</x:v>
      </x:c>
      <x:c r="AR64" s="1300">
        <x:f>+AO$27*AQ64+AP64</x:f>
        <x:v>1417282.5379309715</x:v>
      </x:c>
      <x:c r="AS64" s="1332">
        <x:f>+AS63</x:f>
        <x:v>42500</x:v>
      </x:c>
      <x:c r="AT64" s="1327">
        <x:f>+AT63</x:f>
        <x:v>2000</x:v>
      </x:c>
      <x:c r="AU64" s="1327">
        <x:f t="shared" si="16"/>
        <x:v>40500</x:v>
      </x:c>
      <x:c r="AV64" s="1300">
        <x:f>+AS$27*AU64+AT64</x:f>
        <x:v>6072.7966964756906</x:v>
      </x:c>
      <x:c r="AW64" s="1334">
        <x:f>H64+L64+P64+T64+X64+AB64+AF64+AJ64+AN64+AR64+AV64</x:f>
        <x:v>11737651.173032435</x:v>
      </x:c>
      <x:c r="AX64" s="1330">
        <x:f>+AW64</x:f>
        <x:v>11737651.173032435</x:v>
      </x:c>
      <x:c r="AY64" s="1293"/>
      <x:c r="AZ64" s="1331">
        <x:f>AX64-AY63</x:f>
        <x:v>272088.68674064055</x:v>
      </x:c>
    </x:row>
    <x:row r="65" spans="1:52">
      <x:c r="A65" s="1276">
        <x:f t="shared" si="1"/>
        <x:v>53</x:v>
      </x:c>
      <x:c r="C65" s="1283" t="str">
        <x:f t="shared" si="3"/>
        <x:v>Base FCR</x:v>
      </x:c>
      <x:c r="D65" s="1326">
        <x:f t="shared" si="2"/>
        <x:v>2024</x:v>
      </x:c>
      <x:c r="E65" s="1327">
        <x:f>+G64</x:f>
        <x:v>2843443.7142857136</x:v>
      </x:c>
      <x:c r="F65" s="1327">
        <x:f>+E$29</x:f>
        <x:v>138704.57142857142</x:v>
      </x:c>
      <x:c r="G65" s="1327">
        <x:f t="shared" si="6"/>
        <x:v>2704739.1428571423</x:v>
      </x:c>
      <x:c r="H65" s="1300">
        <x:f t="shared" ref="H65:H71" si="17">+E$26*G65+F65</x:f>
        <x:v>410700.93305467168</x:v>
      </x:c>
      <x:c r="I65" s="1327">
        <x:f>+K64</x:f>
        <x:v>4614298.7285714224</x:v>
      </x:c>
      <x:c r="J65" s="1327">
        <x:f>+I$29</x:f>
        <x:v>225087.74285714285</x:v>
      </x:c>
      <x:c r="K65" s="1327">
        <x:f t="shared" si="7"/>
        <x:v>4389210.9857142791</x:v>
      </x:c>
      <x:c r="L65" s="1300">
        <x:f>+I$26*K65+J65</x:f>
        <x:v>666479.44662879535</x:v>
      </x:c>
      <x:c r="M65" s="1332">
        <x:f>+O64</x:f>
        <x:v>7743196.285714291</x:v>
      </x:c>
      <x:c r="N65" s="1327">
        <x:f>+M$29</x:f>
        <x:v>392060.57142857142</x:v>
      </x:c>
      <x:c r="O65" s="1327">
        <x:f t="shared" si="8"/>
        <x:v>7351135.7142857192</x:v>
      </x:c>
      <x:c r="P65" s="1300">
        <x:f>+M$26*O65+N65</x:f>
        <x:v>1131311.9603788764</x:v>
      </x:c>
      <x:c r="Q65" s="1332">
        <x:f>+S64</x:f>
        <x:v>14573714.119047644</x:v>
      </x:c>
      <x:c r="R65" s="1327">
        <x:f>+Q$29</x:f>
        <x:v>744189.65714285709</x:v>
      </x:c>
      <x:c r="S65" s="1327">
        <x:f t="shared" si="9"/>
        <x:v>13829524.461904787</x:v>
      </x:c>
      <x:c r="T65" s="1300">
        <x:f>+Q$26*S65+R65</x:f>
        <x:v>2134926.4853471923</x:v>
      </x:c>
      <x:c r="U65" s="1332">
        <x:f>+W64</x:f>
        <x:v>10391594.809523813</x:v>
      </x:c>
      <x:c r="V65" s="1327">
        <x:f>+U$29</x:f>
        <x:v>530634.62857142859</x:v>
      </x:c>
      <x:c r="W65" s="1327">
        <x:f t="shared" si="10"/>
        <x:v>9860960.1809523851</x:v>
      </x:c>
      <x:c r="X65" s="1300">
        <x:f>+U$26*W65+V65</x:f>
        <x:v>1522281.197684051</x:v>
      </x:c>
      <x:c r="Y65" s="1332">
        <x:f>+AA64</x:f>
        <x:v>4088055.6142857149</x:v>
      </x:c>
      <x:c r="Z65" s="1327">
        <x:f>+Y$29</x:f>
        <x:v>193136.48571428572</x:v>
      </x:c>
      <x:c r="AA65" s="1327">
        <x:f t="shared" si="11"/>
        <x:v>3894919.1285714293</x:v>
      </x:c>
      <x:c r="AB65" s="1300">
        <x:f>+Y$26*AA65+Z65</x:f>
        <x:v>584820.77608183376</x:v>
      </x:c>
      <x:c r="AC65" s="1332">
        <x:f>+AE64</x:f>
        <x:v>3133657.0151666678</x:v>
      </x:c>
      <x:c r="AD65" s="1327">
        <x:f>+AC$29</x:f>
        <x:v>115582.8</x:v>
      </x:c>
      <x:c r="AE65" s="1327">
        <x:f t="shared" si="12"/>
        <x:v>3018074.2151666679</x:v>
      </x:c>
      <x:c r="AF65" s="1300">
        <x:f>+AC$26*AE65+AD65</x:f>
        <x:v>419089.03933948814</x:v>
      </x:c>
      <x:c r="AG65" s="1332">
        <x:f>+AI64</x:f>
        <x:v>9569613.1738095172</x:v>
      </x:c>
      <x:c r="AH65" s="1327">
        <x:f>+AG$29</x:f>
        <x:v>376463.14285714284</x:v>
      </x:c>
      <x:c r="AI65" s="1327">
        <x:f t="shared" si="13"/>
        <x:v>9193150.0309523735</x:v>
      </x:c>
      <x:c r="AJ65" s="1300">
        <x:f>+AG$26*AI65+AH65</x:f>
        <x:v>1300952.7990612965</x:v>
      </x:c>
      <x:c r="AK65" s="1332">
        <x:f>+AM64</x:f>
        <x:v>11678994.442857148</x:v>
      </x:c>
      <x:c r="AL65" s="1327">
        <x:f>+AK$29</x:f>
        <x:v>424056.51428571431</x:v>
      </x:c>
      <x:c r="AM65" s="1327">
        <x:f t="shared" si="14"/>
        <x:v>11254937.928571435</x:v>
      </x:c>
      <x:c r="AN65" s="1300">
        <x:f>+AK$26*AM65+AL65</x:f>
        <x:v>1555885.5022986699</x:v>
      </x:c>
      <x:c r="AO65" s="1332">
        <x:f>+AQ64</x:f>
        <x:v>10400000.000000004</x:v>
      </x:c>
      <x:c r="AP65" s="1327">
        <x:f>+AO$29</x:f>
        <x:v>371428.57142857142</x:v>
      </x:c>
      <x:c r="AQ65" s="1327">
        <x:f t="shared" si="15"/>
        <x:v>10028571.428571433</x:v>
      </x:c>
      <x:c r="AR65" s="1300">
        <x:f>+AO$26*AQ65+AP65</x:f>
        <x:v>1379930.6105558858</x:v>
      </x:c>
      <x:c r="AS65" s="1332">
        <x:f>+AU64</x:f>
        <x:v>40500</x:v>
      </x:c>
      <x:c r="AT65" s="1327">
        <x:f>+AS$29</x:f>
        <x:v>2000</x:v>
      </x:c>
      <x:c r="AU65" s="1327">
        <x:f t="shared" si="16"/>
        <x:v>38500</x:v>
      </x:c>
      <x:c r="AV65" s="1300">
        <x:f>+AS$26*AU65+AT65</x:f>
        <x:v>5871.670933686768</x:v>
      </x:c>
      <x:c r="AW65" s="1334">
        <x:f t="shared" si="5"/>
        <x:v>11112250.421364447</x:v>
      </x:c>
      <x:c r="AX65" s="1299"/>
      <x:c r="AY65" s="1329">
        <x:f>+AW65</x:f>
        <x:v>11112250.421364447</x:v>
      </x:c>
    </x:row>
    <x:row r="66" spans="1:52">
      <x:c r="A66" s="1276">
        <x:f t="shared" si="1"/>
        <x:v>54</x:v>
      </x:c>
      <x:c r="C66" s="1283" t="str">
        <x:f t="shared" si="3"/>
        <x:v>W Increased ROE</x:v>
      </x:c>
      <x:c r="D66" s="1326">
        <x:f t="shared" si="2"/>
        <x:v>2024</x:v>
      </x:c>
      <x:c r="E66" s="1327">
        <x:f>+E65</x:f>
        <x:v>2843443.7142857136</x:v>
      </x:c>
      <x:c r="F66" s="1327">
        <x:f>+F65</x:f>
        <x:v>138704.57142857142</x:v>
      </x:c>
      <x:c r="G66" s="1327">
        <x:f t="shared" si="6"/>
        <x:v>2704739.1428571423</x:v>
      </x:c>
      <x:c r="H66" s="1300">
        <x:f>+E$27*G66+F66</x:f>
        <x:v>433773.1136761044</x:v>
      </x:c>
      <x:c r="I66" s="1327">
        <x:f>+I65</x:f>
        <x:v>4614298.7285714224</x:v>
      </x:c>
      <x:c r="J66" s="1327">
        <x:f>+J65</x:f>
        <x:v>225087.74285714285</x:v>
      </x:c>
      <x:c r="K66" s="1327">
        <x:f t="shared" si="7"/>
        <x:v>4389210.9857142791</x:v>
      </x:c>
      <x:c r="L66" s="1300">
        <x:f>+I$27*K66+J66</x:f>
        <x:v>666479.44662879535</x:v>
      </x:c>
      <x:c r="M66" s="1332">
        <x:f>+M65</x:f>
        <x:v>7743196.285714291</x:v>
      </x:c>
      <x:c r="N66" s="1327">
        <x:f>+N65</x:f>
        <x:v>392060.57142857142</x:v>
      </x:c>
      <x:c r="O66" s="1327">
        <x:f t="shared" si="8"/>
        <x:v>7351135.7142857192</x:v>
      </x:c>
      <x:c r="P66" s="1300">
        <x:f>+M$27*O66+N66</x:f>
        <x:v>1131311.9603788764</x:v>
      </x:c>
      <x:c r="Q66" s="1332">
        <x:f>+Q65</x:f>
        <x:v>14573714.119047644</x:v>
      </x:c>
      <x:c r="R66" s="1327">
        <x:f>+R65</x:f>
        <x:v>744189.65714285709</x:v>
      </x:c>
      <x:c r="S66" s="1327">
        <x:f t="shared" si="9"/>
        <x:v>13829524.461904787</x:v>
      </x:c>
      <x:c r="T66" s="1300">
        <x:f>+Q$27*S66+R66</x:f>
        <x:v>2252896.193123349</x:v>
      </x:c>
      <x:c r="U66" s="1332">
        <x:f>+U65</x:f>
        <x:v>10391594.809523813</x:v>
      </x:c>
      <x:c r="V66" s="1327">
        <x:f>+V65</x:f>
        <x:v>530634.62857142859</x:v>
      </x:c>
      <x:c r="W66" s="1327">
        <x:f t="shared" si="10"/>
        <x:v>9860960.1809523851</x:v>
      </x:c>
      <x:c r="X66" s="1300">
        <x:f>+U$27*W66+V66</x:f>
        <x:v>1606397.9432846473</x:v>
      </x:c>
      <x:c r="Y66" s="1332">
        <x:f>+Y65</x:f>
        <x:v>4088055.6142857149</x:v>
      </x:c>
      <x:c r="Z66" s="1327">
        <x:f>+Z65</x:f>
        <x:v>193136.48571428572</x:v>
      </x:c>
      <x:c r="AA66" s="1327">
        <x:f t="shared" si="11"/>
        <x:v>3894919.1285714293</x:v>
      </x:c>
      <x:c r="AB66" s="1300">
        <x:f>+Y$27*AA66+Z66</x:f>
        <x:v>618045.52453034604</x:v>
      </x:c>
      <x:c r="AC66" s="1332">
        <x:f>+AC65</x:f>
        <x:v>3133657.0151666678</x:v>
      </x:c>
      <x:c r="AD66" s="1327">
        <x:f>+AD65</x:f>
        <x:v>115582.8</x:v>
      </x:c>
      <x:c r="AE66" s="1327">
        <x:f t="shared" si="12"/>
        <x:v>3018074.2151666679</x:v>
      </x:c>
      <x:c r="AF66" s="1300">
        <x:f>+AC$27*AE66+AD66</x:f>
        <x:v>419089.03933948814</x:v>
      </x:c>
      <x:c r="AG66" s="1332">
        <x:f>+AG65</x:f>
        <x:v>9569613.1738095172</x:v>
      </x:c>
      <x:c r="AH66" s="1327">
        <x:f>+AH65</x:f>
        <x:v>376463.14285714284</x:v>
      </x:c>
      <x:c r="AI66" s="1327">
        <x:f t="shared" si="13"/>
        <x:v>9193150.0309523735</x:v>
      </x:c>
      <x:c r="AJ66" s="1300">
        <x:f>+AG$27*AI66+AH66</x:f>
        <x:v>1300952.7990612965</x:v>
      </x:c>
      <x:c r="AK66" s="1332">
        <x:f>+AK65</x:f>
        <x:v>11678994.442857148</x:v>
      </x:c>
      <x:c r="AL66" s="1327">
        <x:f>+AL65</x:f>
        <x:v>424056.51428571431</x:v>
      </x:c>
      <x:c r="AM66" s="1327">
        <x:f t="shared" si="14"/>
        <x:v>11254937.928571435</x:v>
      </x:c>
      <x:c r="AN66" s="1300">
        <x:f>+AK$27*AM66+AL66</x:f>
        <x:v>1555885.5022986699</x:v>
      </x:c>
      <x:c r="AO66" s="1332">
        <x:f>+AO65</x:f>
        <x:v>10400000.000000004</x:v>
      </x:c>
      <x:c r="AP66" s="1327">
        <x:f>+AP65</x:f>
        <x:v>371428.57142857142</x:v>
      </x:c>
      <x:c r="AQ66" s="1327">
        <x:f t="shared" si="15"/>
        <x:v>10028571.428571433</x:v>
      </x:c>
      <x:c r="AR66" s="1300">
        <x:f>+AO$27*AQ66+AP66</x:f>
        <x:v>1379930.6105558858</x:v>
      </x:c>
      <x:c r="AS66" s="1332">
        <x:f>+AS65</x:f>
        <x:v>40500</x:v>
      </x:c>
      <x:c r="AT66" s="1327">
        <x:f>+AT65</x:f>
        <x:v>2000</x:v>
      </x:c>
      <x:c r="AU66" s="1327">
        <x:f t="shared" si="16"/>
        <x:v>38500</x:v>
      </x:c>
      <x:c r="AV66" s="1300">
        <x:f>+AS$27*AU66+AT66</x:f>
        <x:v>5871.670933686768</x:v>
      </x:c>
      <x:c r="AW66" s="1334">
        <x:f t="shared" si="5"/>
        <x:v>11370633.803811144</x:v>
      </x:c>
      <x:c r="AX66" s="1330">
        <x:f>+AW66</x:f>
        <x:v>11370633.803811144</x:v>
      </x:c>
      <x:c r="AY66" s="1293"/>
      <x:c r="AZ66" s="1331">
        <x:f>AX66-AY65</x:f>
        <x:v>258383.38244669698</x:v>
      </x:c>
    </x:row>
    <x:row r="67" spans="1:52">
      <x:c r="A67" s="1276">
        <x:f t="shared" si="1"/>
        <x:v>55</x:v>
      </x:c>
      <x:c r="C67" s="1283" t="str">
        <x:f t="shared" si="3"/>
        <x:v>Base FCR</x:v>
      </x:c>
      <x:c r="D67" s="1326">
        <x:f t="shared" si="2"/>
        <x:v>2025</x:v>
      </x:c>
      <x:c r="E67" s="1327">
        <x:f>+G66</x:f>
        <x:v>2704739.1428571423</x:v>
      </x:c>
      <x:c r="F67" s="1327">
        <x:f>+E$29</x:f>
        <x:v>138704.57142857142</x:v>
      </x:c>
      <x:c r="G67" s="1327">
        <x:f t="shared" si="6"/>
        <x:v>2566034.5714285709</x:v>
      </x:c>
      <x:c r="H67" s="1300">
        <x:f t="shared" si="17"/>
        <x:v>396752.4016892307</x:v>
      </x:c>
      <x:c r="I67" s="1327">
        <x:f>+K66</x:f>
        <x:v>4389210.9857142791</x:v>
      </x:c>
      <x:c r="J67" s="1327">
        <x:f>+I$29</x:f>
        <x:v>225087.74285714285</x:v>
      </x:c>
      <x:c r="K67" s="1327">
        <x:f t="shared" si="7"/>
        <x:v>4164123.2428571363</x:v>
      </x:c>
      <x:c r="L67" s="1300">
        <x:f>+I$26*K67+J67</x:f>
        <x:v>643843.9746405055</x:v>
      </x:c>
      <x:c r="M67" s="1332">
        <x:f>+O66</x:f>
        <x:v>7351135.7142857192</x:v>
      </x:c>
      <x:c r="N67" s="1327">
        <x:f>+M$29</x:f>
        <x:v>392060.57142857142</x:v>
      </x:c>
      <x:c r="O67" s="1327">
        <x:f t="shared" si="8"/>
        <x:v>6959075.1428571474</x:v>
      </x:c>
      <x:c r="P67" s="1300">
        <x:f>+M$26*O67+N67</x:f>
        <x:v>1091885.2196348601</x:v>
      </x:c>
      <x:c r="Q67" s="1332">
        <x:f>+S66</x:f>
        <x:v>13829524.461904787</x:v>
      </x:c>
      <x:c r="R67" s="1327">
        <x:f>+Q$29</x:f>
        <x:v>744189.65714285709</x:v>
      </x:c>
      <x:c r="S67" s="1327">
        <x:f t="shared" si="9"/>
        <x:v>13085334.804761929</x:v>
      </x:c>
      <x:c r="T67" s="1300">
        <x:f>+Q$26*S67+R67</x:f>
        <x:v>2060088.6291209501</x:v>
      </x:c>
      <x:c r="U67" s="1332">
        <x:f>+W66</x:f>
        <x:v>9860960.1809523851</x:v>
      </x:c>
      <x:c r="V67" s="1327">
        <x:f>+U$29</x:f>
        <x:v>530634.62857142859</x:v>
      </x:c>
      <x:c r="W67" s="1327">
        <x:f t="shared" si="10"/>
        <x:v>9330325.5523809567</x:v>
      </x:c>
      <x:c r="X67" s="1300">
        <x:f>+U$26*W67+V67</x:f>
        <x:v>1468919.0504672283</x:v>
      </x:c>
      <x:c r="Y67" s="1332">
        <x:f>+AA66</x:f>
        <x:v>3894919.1285714293</x:v>
      </x:c>
      <x:c r="Z67" s="1327">
        <x:f>+Y$29</x:f>
        <x:v>193136.48571428572</x:v>
      </x:c>
      <x:c r="AA67" s="1327">
        <x:f t="shared" si="11"/>
        <x:v>3701782.6428571437</x:v>
      </x:c>
      <x:c r="AB67" s="1300">
        <x:f>+Y$26*AA67+Z67</x:f>
        <x:v>565398.41457600496</x:v>
      </x:c>
      <x:c r="AC67" s="1332">
        <x:f>+AE66</x:f>
        <x:v>3018074.2151666679</x:v>
      </x:c>
      <x:c r="AD67" s="1327">
        <x:f>+AC$29</x:f>
        <x:v>115582.8</x:v>
      </x:c>
      <x:c r="AE67" s="1327">
        <x:f t="shared" si="12"/>
        <x:v>2902491.4151666681</x:v>
      </x:c>
      <x:c r="AF67" s="1300">
        <x:f>+AC$26*AE67+AD67</x:f>
        <x:v>407465.69993184839</x:v>
      </x:c>
      <x:c r="AG67" s="1332">
        <x:f>+AI66</x:f>
        <x:v>9193150.0309523735</x:v>
      </x:c>
      <x:c r="AH67" s="1327">
        <x:f>+AG$29</x:f>
        <x:v>376463.14285714284</x:v>
      </x:c>
      <x:c r="AI67" s="1327">
        <x:f t="shared" si="13"/>
        <x:v>8816686.8880952299</x:v>
      </x:c>
      <x:c r="AJ67" s="1300">
        <x:f>+AG$26*AI67+AH67</x:f>
        <x:v>1263094.5806767675</x:v>
      </x:c>
      <x:c r="AK67" s="1332">
        <x:f>+AM66</x:f>
        <x:v>11254937.928571435</x:v>
      </x:c>
      <x:c r="AL67" s="1327">
        <x:f>+AK$29</x:f>
        <x:v>424056.51428571431</x:v>
      </x:c>
      <x:c r="AM67" s="1327">
        <x:f t="shared" si="14"/>
        <x:v>10830881.414285721</x:v>
      </x:c>
      <x:c r="AN67" s="1300">
        <x:f>+AK$26*AM67+AL67</x:f>
        <x:v>1513241.157348007</x:v>
      </x:c>
      <x:c r="AO67" s="1332">
        <x:f>+AQ66</x:f>
        <x:v>10028571.428571433</x:v>
      </x:c>
      <x:c r="AP67" s="1327">
        <x:f>+AO$29</x:f>
        <x:v>371428.57142857142</x:v>
      </x:c>
      <x:c r="AQ67" s="1327">
        <x:f t="shared" si="15"/>
        <x:v>9657142.8571428619</x:v>
      </x:c>
      <x:c r="AR67" s="1300">
        <x:f>+AO$26*AQ67+AP67</x:f>
        <x:v>1342578.6831808002</x:v>
      </x:c>
      <x:c r="AS67" s="1332">
        <x:f>+AU66</x:f>
        <x:v>38500</x:v>
      </x:c>
      <x:c r="AT67" s="1327">
        <x:f>+AS$29</x:f>
        <x:v>2000</x:v>
      </x:c>
      <x:c r="AU67" s="1327">
        <x:f t="shared" si="16"/>
        <x:v>36500</x:v>
      </x:c>
      <x:c r="AV67" s="1300">
        <x:f>+AS$26*AU67+AT67</x:f>
        <x:v>5670.5451708978453</x:v>
      </x:c>
      <x:c r="AW67" s="1334">
        <x:f t="shared" si="5"/>
        <x:v>10758938.3564371</x:v>
      </x:c>
      <x:c r="AX67" s="1299"/>
      <x:c r="AY67" s="1329">
        <x:f>+AW67</x:f>
        <x:v>10758938.3564371</x:v>
      </x:c>
    </x:row>
    <x:row r="68" spans="1:52">
      <x:c r="A68" s="1276">
        <x:f t="shared" si="1"/>
        <x:v>56</x:v>
      </x:c>
      <x:c r="C68" s="1283" t="str">
        <x:f t="shared" si="3"/>
        <x:v>W Increased ROE</x:v>
      </x:c>
      <x:c r="D68" s="1326">
        <x:f t="shared" si="2"/>
        <x:v>2025</x:v>
      </x:c>
      <x:c r="E68" s="1327">
        <x:f>+E67</x:f>
        <x:v>2704739.1428571423</x:v>
      </x:c>
      <x:c r="F68" s="1327">
        <x:f>+F67</x:f>
        <x:v>138704.57142857142</x:v>
      </x:c>
      <x:c r="G68" s="1327">
        <x:f t="shared" si="6"/>
        <x:v>2566034.5714285709</x:v>
      </x:c>
      <x:c r="H68" s="1300">
        <x:f>+E$27*G68+F68</x:f>
        <x:v>418641.39356084634</x:v>
      </x:c>
      <x:c r="I68" s="1327">
        <x:f>+I67</x:f>
        <x:v>4389210.9857142791</x:v>
      </x:c>
      <x:c r="J68" s="1327">
        <x:f>+J67</x:f>
        <x:v>225087.74285714285</x:v>
      </x:c>
      <x:c r="K68" s="1327">
        <x:f t="shared" si="7"/>
        <x:v>4164123.2428571363</x:v>
      </x:c>
      <x:c r="L68" s="1300">
        <x:f>+I$27*K68+J68</x:f>
        <x:v>643843.9746405055</x:v>
      </x:c>
      <x:c r="M68" s="1332">
        <x:f>+M67</x:f>
        <x:v>7351135.7142857192</x:v>
      </x:c>
      <x:c r="N68" s="1327">
        <x:f>+N67</x:f>
        <x:v>392060.57142857142</x:v>
      </x:c>
      <x:c r="O68" s="1327">
        <x:f t="shared" si="8"/>
        <x:v>6959075.1428571474</x:v>
      </x:c>
      <x:c r="P68" s="1300">
        <x:f>+M$27*O68+N68</x:f>
        <x:v>1091885.2196348601</x:v>
      </x:c>
      <x:c r="Q68" s="1332">
        <x:f>+Q67</x:f>
        <x:v>13829524.461904787</x:v>
      </x:c>
      <x:c r="R68" s="1327">
        <x:f>+R67</x:f>
        <x:v>744189.65714285709</x:v>
      </x:c>
      <x:c r="S68" s="1327">
        <x:f t="shared" si="9"/>
        <x:v>13085334.804761929</x:v>
      </x:c>
      <x:c r="T68" s="1300">
        <x:f>+Q$27*S68+R68</x:f>
        <x:v>2171710.1911871792</x:v>
      </x:c>
      <x:c r="U68" s="1332">
        <x:f>+U67</x:f>
        <x:v>9860960.1809523851</x:v>
      </x:c>
      <x:c r="V68" s="1327">
        <x:f>+V67</x:f>
        <x:v>530634.62857142859</x:v>
      </x:c>
      <x:c r="W68" s="1327">
        <x:f t="shared" si="10"/>
        <x:v>9330325.5523809567</x:v>
      </x:c>
      <x:c r="X68" s="1300">
        <x:f>+U$27*W68+V68</x:f>
        <x:v>1548509.334421156</x:v>
      </x:c>
      <x:c r="Y68" s="1332">
        <x:f>+Y67</x:f>
        <x:v>3894919.1285714293</x:v>
      </x:c>
      <x:c r="Z68" s="1327">
        <x:f>+Z67</x:f>
        <x:v>193136.48571428572</x:v>
      </x:c>
      <x:c r="AA68" s="1327">
        <x:f t="shared" si="11"/>
        <x:v>3701782.6428571437</x:v>
      </x:c>
      <x:c r="AB68" s="1300">
        <x:f>+Y$27*AA68+Z68</x:f>
        <x:v>596975.65483698773</x:v>
      </x:c>
      <x:c r="AC68" s="1332">
        <x:f>+AC67</x:f>
        <x:v>3018074.2151666679</x:v>
      </x:c>
      <x:c r="AD68" s="1327">
        <x:f>+AD67</x:f>
        <x:v>115582.8</x:v>
      </x:c>
      <x:c r="AE68" s="1327">
        <x:f t="shared" si="12"/>
        <x:v>2902491.4151666681</x:v>
      </x:c>
      <x:c r="AF68" s="1300">
        <x:f>+AC$27*AE68+AD68</x:f>
        <x:v>407465.69993184839</x:v>
      </x:c>
      <x:c r="AG68" s="1332">
        <x:f>+AG67</x:f>
        <x:v>9193150.0309523735</x:v>
      </x:c>
      <x:c r="AH68" s="1327">
        <x:f>+AH67</x:f>
        <x:v>376463.14285714284</x:v>
      </x:c>
      <x:c r="AI68" s="1327">
        <x:f t="shared" si="13"/>
        <x:v>8816686.8880952299</x:v>
      </x:c>
      <x:c r="AJ68" s="1300">
        <x:f>+AG$27*AI68+AH68</x:f>
        <x:v>1263094.5806767675</x:v>
      </x:c>
      <x:c r="AK68" s="1332">
        <x:f>+AK67</x:f>
        <x:v>11254937.928571435</x:v>
      </x:c>
      <x:c r="AL68" s="1327">
        <x:f>+AL67</x:f>
        <x:v>424056.51428571431</x:v>
      </x:c>
      <x:c r="AM68" s="1327">
        <x:f t="shared" si="14"/>
        <x:v>10830881.414285721</x:v>
      </x:c>
      <x:c r="AN68" s="1300">
        <x:f>+AK$27*AM68+AL68</x:f>
        <x:v>1513241.157348007</x:v>
      </x:c>
      <x:c r="AO68" s="1332">
        <x:f>+AO67</x:f>
        <x:v>10028571.428571433</x:v>
      </x:c>
      <x:c r="AP68" s="1327">
        <x:f>+AP67</x:f>
        <x:v>371428.57142857142</x:v>
      </x:c>
      <x:c r="AQ68" s="1327">
        <x:f t="shared" si="15"/>
        <x:v>9657142.8571428619</x:v>
      </x:c>
      <x:c r="AR68" s="1300">
        <x:f>+AO$27*AQ68+AP68</x:f>
        <x:v>1342578.6831808002</x:v>
      </x:c>
      <x:c r="AS68" s="1332">
        <x:f>+AS67</x:f>
        <x:v>38500</x:v>
      </x:c>
      <x:c r="AT68" s="1327">
        <x:f>+AT67</x:f>
        <x:v>2000</x:v>
      </x:c>
      <x:c r="AU68" s="1327">
        <x:f t="shared" si="16"/>
        <x:v>36500</x:v>
      </x:c>
      <x:c r="AV68" s="1300">
        <x:f>+AS$27*AU68+AT68</x:f>
        <x:v>5670.5451708978453</x:v>
      </x:c>
      <x:c r="AW68" s="1334">
        <x:f t="shared" si="5"/>
        <x:v>11003616.434589855</x:v>
      </x:c>
      <x:c r="AX68" s="1330">
        <x:f>+AW68</x:f>
        <x:v>11003616.434589855</x:v>
      </x:c>
      <x:c r="AY68" s="1293"/>
      <x:c r="AZ68" s="1331">
        <x:f>AX68-AY67</x:f>
        <x:v>244678.07815275528</x:v>
      </x:c>
    </x:row>
    <x:row r="69" spans="1:52">
      <x:c r="A69" s="1276">
        <x:f t="shared" si="1"/>
        <x:v>57</x:v>
      </x:c>
      <x:c r="C69" s="1283" t="str">
        <x:f t="shared" si="3"/>
        <x:v>Base FCR</x:v>
      </x:c>
      <x:c r="D69" s="1326">
        <x:f t="shared" si="2"/>
        <x:v>2026</x:v>
      </x:c>
      <x:c r="E69" s="1327">
        <x:f>+G68</x:f>
        <x:v>2566034.5714285709</x:v>
      </x:c>
      <x:c r="F69" s="1327">
        <x:f>+E$29</x:f>
        <x:v>138704.57142857142</x:v>
      </x:c>
      <x:c r="G69" s="1327">
        <x:f t="shared" si="6"/>
        <x:v>2427329.9999999995</x:v>
      </x:c>
      <x:c r="H69" s="1300">
        <x:f t="shared" si="17"/>
        <x:v>382803.87032378966</x:v>
      </x:c>
      <x:c r="I69" s="1327">
        <x:f>+K68</x:f>
        <x:v>4164123.2428571363</x:v>
      </x:c>
      <x:c r="J69" s="1327">
        <x:f>+I$29</x:f>
        <x:v>225087.74285714285</x:v>
      </x:c>
      <x:c r="K69" s="1327">
        <x:f t="shared" si="7"/>
        <x:v>3939035.4999999935</x:v>
      </x:c>
      <x:c r="L69" s="1300">
        <x:f>+I$26*K69+J69</x:f>
        <x:v>621208.50265221554</x:v>
      </x:c>
      <x:c r="M69" s="1332">
        <x:f>+O68</x:f>
        <x:v>6959075.1428571474</x:v>
      </x:c>
      <x:c r="N69" s="1327">
        <x:f>+M$29</x:f>
        <x:v>392060.57142857142</x:v>
      </x:c>
      <x:c r="O69" s="1327">
        <x:f t="shared" si="8"/>
        <x:v>6567014.5714285756</x:v>
      </x:c>
      <x:c r="P69" s="1300">
        <x:f>+M$26*O69+N69</x:f>
        <x:v>1052458.4788908437</x:v>
      </x:c>
      <x:c r="Q69" s="1332">
        <x:f>+S68</x:f>
        <x:v>13085334.804761929</x:v>
      </x:c>
      <x:c r="R69" s="1327">
        <x:f>+Q$29</x:f>
        <x:v>744189.65714285709</x:v>
      </x:c>
      <x:c r="S69" s="1327">
        <x:f t="shared" si="9"/>
        <x:v>12341145.147619072</x:v>
      </x:c>
      <x:c r="T69" s="1300">
        <x:f>+Q$26*S69+R69</x:f>
        <x:v>1985250.772894708</x:v>
      </x:c>
      <x:c r="U69" s="1332">
        <x:f>+W68</x:f>
        <x:v>9330325.5523809567</x:v>
      </x:c>
      <x:c r="V69" s="1327">
        <x:f>+U$29</x:f>
        <x:v>530634.62857142859</x:v>
      </x:c>
      <x:c r="W69" s="1327">
        <x:f t="shared" si="10"/>
        <x:v>8799690.9238095284</x:v>
      </x:c>
      <x:c r="X69" s="1300">
        <x:f>+U$26*W69+V69</x:f>
        <x:v>1415556.9032504056</x:v>
      </x:c>
      <x:c r="Y69" s="1332">
        <x:f>+AA68</x:f>
        <x:v>3701782.6428571437</x:v>
      </x:c>
      <x:c r="Z69" s="1327">
        <x:f>+Y$29</x:f>
        <x:v>193136.48571428572</x:v>
      </x:c>
      <x:c r="AA69" s="1327">
        <x:f t="shared" si="11"/>
        <x:v>3508646.157142858</x:v>
      </x:c>
      <x:c r="AB69" s="1300">
        <x:f>+Y$26*AA69+Z69</x:f>
        <x:v>545976.05307017616</x:v>
      </x:c>
      <x:c r="AC69" s="1332">
        <x:f>+AE68</x:f>
        <x:v>2902491.4151666681</x:v>
      </x:c>
      <x:c r="AD69" s="1327">
        <x:f>+AC$29</x:f>
        <x:v>115582.8</x:v>
      </x:c>
      <x:c r="AE69" s="1327">
        <x:f t="shared" si="12"/>
        <x:v>2786908.6151666683</x:v>
      </x:c>
      <x:c r="AF69" s="1300">
        <x:f>+AC$26*AE69+AD69</x:f>
        <x:v>395842.36052420863</x:v>
      </x:c>
      <x:c r="AG69" s="1332">
        <x:f>+AI68</x:f>
        <x:v>8816686.8880952299</x:v>
      </x:c>
      <x:c r="AH69" s="1327">
        <x:f>+AG$29</x:f>
        <x:v>376463.14285714284</x:v>
      </x:c>
      <x:c r="AI69" s="1327">
        <x:f t="shared" si="13"/>
        <x:v>8440223.7452380862</x:v>
      </x:c>
      <x:c r="AJ69" s="1300">
        <x:f>+AG$26*AI69+AH69</x:f>
        <x:v>1225236.3622922383</x:v>
      </x:c>
      <x:c r="AK69" s="1332">
        <x:f>+AM68</x:f>
        <x:v>10830881.414285721</x:v>
      </x:c>
      <x:c r="AL69" s="1327">
        <x:f>+AK$29</x:f>
        <x:v>424056.51428571431</x:v>
      </x:c>
      <x:c r="AM69" s="1327">
        <x:f t="shared" si="14"/>
        <x:v>10406824.900000008</x:v>
      </x:c>
      <x:c r="AN69" s="1300">
        <x:f>+AK$26*AM69+AL69</x:f>
        <x:v>1470596.8123973438</x:v>
      </x:c>
      <x:c r="AO69" s="1332">
        <x:f>+AQ68</x:f>
        <x:v>9657142.8571428619</x:v>
      </x:c>
      <x:c r="AP69" s="1327">
        <x:f>+AO$29</x:f>
        <x:v>371428.57142857142</x:v>
      </x:c>
      <x:c r="AQ69" s="1327">
        <x:f t="shared" si="15"/>
        <x:v>9285714.285714291</x:v>
      </x:c>
      <x:c r="AR69" s="1300">
        <x:f>+AO$26*AQ69+AP69</x:f>
        <x:v>1305226.7558057145</x:v>
      </x:c>
      <x:c r="AS69" s="1332">
        <x:f>+AU68</x:f>
        <x:v>36500</x:v>
      </x:c>
      <x:c r="AT69" s="1327">
        <x:f>+AS$29</x:f>
        <x:v>2000</x:v>
      </x:c>
      <x:c r="AU69" s="1327">
        <x:f t="shared" si="16"/>
        <x:v>34500</x:v>
      </x:c>
      <x:c r="AV69" s="1300">
        <x:f>+AS$26*AU69+AT69</x:f>
        <x:v>5469.4194081089227</x:v>
      </x:c>
      <x:c r="AW69" s="1334">
        <x:f t="shared" si="5"/>
        <x:v>10405626.291509753</x:v>
      </x:c>
      <x:c r="AX69" s="1299"/>
      <x:c r="AY69" s="1329">
        <x:f>+AW69</x:f>
        <x:v>10405626.291509753</x:v>
      </x:c>
    </x:row>
    <x:row r="70" spans="1:52">
      <x:c r="A70" s="1276">
        <x:f t="shared" si="1"/>
        <x:v>58</x:v>
      </x:c>
      <x:c r="C70" s="1283" t="str">
        <x:f t="shared" si="3"/>
        <x:v>W Increased ROE</x:v>
      </x:c>
      <x:c r="D70" s="1326">
        <x:f t="shared" si="2"/>
        <x:v>2026</x:v>
      </x:c>
      <x:c r="E70" s="1327">
        <x:f>+E69</x:f>
        <x:v>2566034.5714285709</x:v>
      </x:c>
      <x:c r="F70" s="1327">
        <x:f>+F69</x:f>
        <x:v>138704.57142857142</x:v>
      </x:c>
      <x:c r="G70" s="1327">
        <x:f t="shared" si="6"/>
        <x:v>2427329.9999999995</x:v>
      </x:c>
      <x:c r="H70" s="1300">
        <x:f>+E$27*G70+F70</x:f>
        <x:v>403509.67344558821</x:v>
      </x:c>
      <x:c r="I70" s="1327">
        <x:f>+I69</x:f>
        <x:v>4164123.2428571363</x:v>
      </x:c>
      <x:c r="J70" s="1327">
        <x:f>+J69</x:f>
        <x:v>225087.74285714285</x:v>
      </x:c>
      <x:c r="K70" s="1327">
        <x:f t="shared" si="7"/>
        <x:v>3939035.4999999935</x:v>
      </x:c>
      <x:c r="L70" s="1300">
        <x:f>+I$27*K70+J70</x:f>
        <x:v>621208.50265221554</x:v>
      </x:c>
      <x:c r="M70" s="1332">
        <x:f>+M69</x:f>
        <x:v>6959075.1428571474</x:v>
      </x:c>
      <x:c r="N70" s="1327">
        <x:f>+N69</x:f>
        <x:v>392060.57142857142</x:v>
      </x:c>
      <x:c r="O70" s="1327">
        <x:f t="shared" si="8"/>
        <x:v>6567014.5714285756</x:v>
      </x:c>
      <x:c r="P70" s="1300">
        <x:f>+M$27*O70+N70</x:f>
        <x:v>1052458.4788908437</x:v>
      </x:c>
      <x:c r="Q70" s="1332">
        <x:f>+Q69</x:f>
        <x:v>13085334.804761929</x:v>
      </x:c>
      <x:c r="R70" s="1327">
        <x:f>+R69</x:f>
        <x:v>744189.65714285709</x:v>
      </x:c>
      <x:c r="S70" s="1327">
        <x:f t="shared" si="9"/>
        <x:v>12341145.147619072</x:v>
      </x:c>
      <x:c r="T70" s="1300">
        <x:f>+Q$27*S70+R70</x:f>
        <x:v>2090524.1892510094</x:v>
      </x:c>
      <x:c r="U70" s="1332">
        <x:f>+U69</x:f>
        <x:v>9330325.5523809567</x:v>
      </x:c>
      <x:c r="V70" s="1327">
        <x:f>+V69</x:f>
        <x:v>530634.62857142859</x:v>
      </x:c>
      <x:c r="W70" s="1327">
        <x:f t="shared" si="10"/>
        <x:v>8799690.9238095284</x:v>
      </x:c>
      <x:c r="X70" s="1300">
        <x:f>+U$27*W70+V70</x:f>
        <x:v>1490620.7255576644</x:v>
      </x:c>
      <x:c r="Y70" s="1332">
        <x:f>+Y69</x:f>
        <x:v>3701782.6428571437</x:v>
      </x:c>
      <x:c r="Z70" s="1327">
        <x:f>+Z69</x:f>
        <x:v>193136.48571428572</x:v>
      </x:c>
      <x:c r="AA70" s="1327">
        <x:f t="shared" si="11"/>
        <x:v>3508646.157142858</x:v>
      </x:c>
      <x:c r="AB70" s="1300">
        <x:f>+Y$27*AA70+Z70</x:f>
        <x:v>575905.78514362941</x:v>
      </x:c>
      <x:c r="AC70" s="1332">
        <x:f>+AC69</x:f>
        <x:v>2902491.4151666681</x:v>
      </x:c>
      <x:c r="AD70" s="1327">
        <x:f>+AD69</x:f>
        <x:v>115582.8</x:v>
      </x:c>
      <x:c r="AE70" s="1327">
        <x:f t="shared" si="12"/>
        <x:v>2786908.6151666683</x:v>
      </x:c>
      <x:c r="AF70" s="1300">
        <x:f>+AC$27*AE70+AD70</x:f>
        <x:v>395842.36052420863</x:v>
      </x:c>
      <x:c r="AG70" s="1332">
        <x:f>+AG69</x:f>
        <x:v>8816686.8880952299</x:v>
      </x:c>
      <x:c r="AH70" s="1327">
        <x:f>+AH69</x:f>
        <x:v>376463.14285714284</x:v>
      </x:c>
      <x:c r="AI70" s="1327">
        <x:f t="shared" si="13"/>
        <x:v>8440223.7452380862</x:v>
      </x:c>
      <x:c r="AJ70" s="1300">
        <x:f>+AG$27*AI70+AH70</x:f>
        <x:v>1225236.3622922383</x:v>
      </x:c>
      <x:c r="AK70" s="1332">
        <x:f>+AK69</x:f>
        <x:v>10830881.414285721</x:v>
      </x:c>
      <x:c r="AL70" s="1327">
        <x:f>+AL69</x:f>
        <x:v>424056.51428571431</x:v>
      </x:c>
      <x:c r="AM70" s="1327">
        <x:f t="shared" si="14"/>
        <x:v>10406824.900000008</x:v>
      </x:c>
      <x:c r="AN70" s="1300">
        <x:f>+AK$27*AM70+AL70</x:f>
        <x:v>1470596.8123973438</x:v>
      </x:c>
      <x:c r="AO70" s="1332">
        <x:f>+AO69</x:f>
        <x:v>9657142.8571428619</x:v>
      </x:c>
      <x:c r="AP70" s="1327">
        <x:f>+AP69</x:f>
        <x:v>371428.57142857142</x:v>
      </x:c>
      <x:c r="AQ70" s="1327">
        <x:f t="shared" si="15"/>
        <x:v>9285714.285714291</x:v>
      </x:c>
      <x:c r="AR70" s="1300">
        <x:f>+AO$27*AQ70+AP70</x:f>
        <x:v>1305226.7558057145</x:v>
      </x:c>
      <x:c r="AS70" s="1332">
        <x:f>+AS69</x:f>
        <x:v>36500</x:v>
      </x:c>
      <x:c r="AT70" s="1327">
        <x:f>+AT69</x:f>
        <x:v>2000</x:v>
      </x:c>
      <x:c r="AU70" s="1327">
        <x:f t="shared" si="16"/>
        <x:v>34500</x:v>
      </x:c>
      <x:c r="AV70" s="1300">
        <x:f>+AS$27*AU70+AT70</x:f>
        <x:v>5469.4194081089227</x:v>
      </x:c>
      <x:c r="AW70" s="1334">
        <x:f t="shared" si="5"/>
        <x:v>10636599.065368565</x:v>
      </x:c>
      <x:c r="AX70" s="1330">
        <x:f>+AW70</x:f>
        <x:v>10636599.065368565</x:v>
      </x:c>
      <x:c r="AY70" s="1293"/>
    </x:row>
    <x:row r="71" spans="1:52">
      <x:c r="A71" s="1276">
        <x:f t="shared" si="1"/>
        <x:v>59</x:v>
      </x:c>
      <x:c r="C71" s="1283" t="str">
        <x:f t="shared" si="3"/>
        <x:v>Base FCR</x:v>
      </x:c>
      <x:c r="D71" s="1326">
        <x:f t="shared" si="2"/>
        <x:v>2027</x:v>
      </x:c>
      <x:c r="E71" s="1327">
        <x:f>+G70</x:f>
        <x:v>2427329.9999999995</x:v>
      </x:c>
      <x:c r="F71" s="1327">
        <x:f>+E$29</x:f>
        <x:v>138704.57142857142</x:v>
      </x:c>
      <x:c r="G71" s="1327">
        <x:f t="shared" si="6"/>
        <x:v>2288625.4285714282</x:v>
      </x:c>
      <x:c r="H71" s="1300">
        <x:f t="shared" si="17"/>
        <x:v>368855.33895834861</x:v>
      </x:c>
      <x:c r="I71" s="1327">
        <x:f>+K70</x:f>
        <x:v>3939035.4999999935</x:v>
      </x:c>
      <x:c r="J71" s="1327">
        <x:f>+I$29</x:f>
        <x:v>225087.74285714285</x:v>
      </x:c>
      <x:c r="K71" s="1327">
        <x:f t="shared" si="7"/>
        <x:v>3713947.7571428507</x:v>
      </x:c>
      <x:c r="L71" s="1300">
        <x:f>+I$26*K71+J71</x:f>
        <x:v>598573.03066392569</x:v>
      </x:c>
      <x:c r="M71" s="1332">
        <x:f>+O70</x:f>
        <x:v>6567014.5714285756</x:v>
      </x:c>
      <x:c r="N71" s="1327">
        <x:f>+M$29</x:f>
        <x:v>392060.57142857142</x:v>
      </x:c>
      <x:c r="O71" s="1327">
        <x:f t="shared" si="8"/>
        <x:v>6174954.0000000037</x:v>
      </x:c>
      <x:c r="P71" s="1300">
        <x:f>+M$26*O71+N71</x:f>
        <x:v>1013031.7381468276</x:v>
      </x:c>
      <x:c r="Q71" s="1332">
        <x:f>+S70</x:f>
        <x:v>12341145.147619072</x:v>
      </x:c>
      <x:c r="R71" s="1327">
        <x:f>+Q$29</x:f>
        <x:v>744189.65714285709</x:v>
      </x:c>
      <x:c r="S71" s="1327">
        <x:f t="shared" si="9"/>
        <x:v>11596955.490476215</x:v>
      </x:c>
      <x:c r="T71" s="1300">
        <x:f>+Q$26*S71+R71</x:f>
        <x:v>1910412.9166684661</x:v>
      </x:c>
      <x:c r="U71" s="1332">
        <x:f>+W70</x:f>
        <x:v>8799690.9238095284</x:v>
      </x:c>
      <x:c r="V71" s="1327">
        <x:f>+U$29</x:f>
        <x:v>530634.62857142859</x:v>
      </x:c>
      <x:c r="W71" s="1327">
        <x:f t="shared" si="10"/>
        <x:v>8269056.2952381</x:v>
      </x:c>
      <x:c r="X71" s="1300">
        <x:f>+U$26*W71+V71</x:f>
        <x:v>1362194.7560335831</x:v>
      </x:c>
      <x:c r="Y71" s="1332">
        <x:f>+AA70</x:f>
        <x:v>3508646.157142858</x:v>
      </x:c>
      <x:c r="Z71" s="1327">
        <x:f>+Y$29</x:f>
        <x:v>193136.48571428572</x:v>
      </x:c>
      <x:c r="AA71" s="1327">
        <x:f t="shared" si="11"/>
        <x:v>3315509.6714285724</x:v>
      </x:c>
      <x:c r="AB71" s="1300">
        <x:f>+Y$26*AA71+Z71</x:f>
        <x:v>526553.69156434736</x:v>
      </x:c>
      <x:c r="AC71" s="1332">
        <x:f>+AE70</x:f>
        <x:v>2786908.6151666683</x:v>
      </x:c>
      <x:c r="AD71" s="1327">
        <x:f>+AC$29</x:f>
        <x:v>115582.8</x:v>
      </x:c>
      <x:c r="AE71" s="1327">
        <x:f t="shared" si="12"/>
        <x:v>2671325.8151666685</x:v>
      </x:c>
      <x:c r="AF71" s="1300">
        <x:f>+AC$26*AE71+AD71</x:f>
        <x:v>384219.02111656888</x:v>
      </x:c>
      <x:c r="AG71" s="1332">
        <x:f>+AI70</x:f>
        <x:v>8440223.7452380862</x:v>
      </x:c>
      <x:c r="AH71" s="1327">
        <x:f>+AG$29</x:f>
        <x:v>376463.14285714284</x:v>
      </x:c>
      <x:c r="AI71" s="1327">
        <x:f t="shared" si="13"/>
        <x:v>8063760.6023809435</x:v>
      </x:c>
      <x:c r="AJ71" s="1300">
        <x:f>+AG$26*AI71+AH71</x:f>
        <x:v>1187378.143907709</x:v>
      </x:c>
      <x:c r="AK71" s="1332">
        <x:f>+AM70</x:f>
        <x:v>10406824.900000008</x:v>
      </x:c>
      <x:c r="AL71" s="1327">
        <x:f>+AK$29</x:f>
        <x:v>424056.51428571431</x:v>
      </x:c>
      <x:c r="AM71" s="1327">
        <x:f t="shared" si="14"/>
        <x:v>9982768.3857142944</x:v>
      </x:c>
      <x:c r="AN71" s="1300">
        <x:f>+AK$26*AM71+AL71</x:f>
        <x:v>1427952.4674466809</x:v>
      </x:c>
      <x:c r="AO71" s="1332">
        <x:f>+AQ70</x:f>
        <x:v>9285714.285714291</x:v>
      </x:c>
      <x:c r="AP71" s="1327">
        <x:f>+AO$29</x:f>
        <x:v>371428.57142857142</x:v>
      </x:c>
      <x:c r="AQ71" s="1327">
        <x:f t="shared" si="15"/>
        <x:v>8914285.7142857201</x:v>
      </x:c>
      <x:c r="AR71" s="1300">
        <x:f>+AO$26*AQ71+AP71</x:f>
        <x:v>1267874.8284306289</x:v>
      </x:c>
      <x:c r="AS71" s="1332">
        <x:f>+AU70</x:f>
        <x:v>34500</x:v>
      </x:c>
      <x:c r="AT71" s="1327">
        <x:f>+AS$29</x:f>
        <x:v>2000</x:v>
      </x:c>
      <x:c r="AU71" s="1327">
        <x:f t="shared" si="16"/>
        <x:v>32500</x:v>
      </x:c>
      <x:c r="AV71" s="1300">
        <x:f>+AS$26*AU71+AT71</x:f>
        <x:v>5268.2936453199991</x:v>
      </x:c>
      <x:c r="AW71" s="1334">
        <x:f t="shared" si="5"/>
        <x:v>10052314.226582406</x:v>
      </x:c>
      <x:c r="AX71" s="1299"/>
      <x:c r="AY71" s="1329">
        <x:f>+AW71</x:f>
        <x:v>10052314.226582406</x:v>
      </x:c>
    </x:row>
    <x:row r="72" spans="1:52">
      <x:c r="A72" s="1276">
        <x:f t="shared" si="1"/>
        <x:v>60</x:v>
      </x:c>
      <x:c r="C72" s="1283" t="str">
        <x:f t="shared" si="3"/>
        <x:v>W Increased ROE</x:v>
      </x:c>
      <x:c r="D72" s="1326">
        <x:f t="shared" si="2"/>
        <x:v>2027</x:v>
      </x:c>
      <x:c r="E72" s="1327"/>
      <x:c r="F72" s="1327">
        <x:f>+F71</x:f>
        <x:v>138704.57142857142</x:v>
      </x:c>
      <x:c r="G72" s="1327">
        <x:f t="shared" si="6"/>
        <x:v>-138704.57142857142</x:v>
      </x:c>
      <x:c r="H72" s="1300">
        <x:f>+E$27*G72+F72</x:f>
        <x:v>123572.85131331331</x:v>
      </x:c>
      <x:c r="I72" s="1327">
        <x:f>+I71</x:f>
        <x:v>3939035.4999999935</x:v>
      </x:c>
      <x:c r="J72" s="1327">
        <x:f>+J71</x:f>
        <x:v>225087.74285714285</x:v>
      </x:c>
      <x:c r="K72" s="1327">
        <x:f t="shared" si="7"/>
        <x:v>3713947.7571428507</x:v>
      </x:c>
      <x:c r="L72" s="1300">
        <x:f>+I$27*K72+J72</x:f>
        <x:v>598573.03066392569</x:v>
      </x:c>
      <x:c r="M72" s="1332">
        <x:f>+M71</x:f>
        <x:v>6567014.5714285756</x:v>
      </x:c>
      <x:c r="N72" s="1327">
        <x:f>+N71</x:f>
        <x:v>392060.57142857142</x:v>
      </x:c>
      <x:c r="O72" s="1327">
        <x:f t="shared" si="8"/>
        <x:v>6174954.0000000037</x:v>
      </x:c>
      <x:c r="P72" s="1300">
        <x:f>+M$27*O72+N72</x:f>
        <x:v>1013031.7381468276</x:v>
      </x:c>
      <x:c r="Q72" s="1332">
        <x:f>+Q71</x:f>
        <x:v>12341145.147619072</x:v>
      </x:c>
      <x:c r="R72" s="1327">
        <x:f>+R71</x:f>
        <x:v>744189.65714285709</x:v>
      </x:c>
      <x:c r="S72" s="1327">
        <x:f t="shared" si="9"/>
        <x:v>11596955.490476215</x:v>
      </x:c>
      <x:c r="T72" s="1300">
        <x:f>+Q$27*S72+R72</x:f>
        <x:v>2009338.1873148396</x:v>
      </x:c>
      <x:c r="U72" s="1332">
        <x:f>+U71</x:f>
        <x:v>8799690.9238095284</x:v>
      </x:c>
      <x:c r="V72" s="1327">
        <x:f>+V71</x:f>
        <x:v>530634.62857142859</x:v>
      </x:c>
      <x:c r="W72" s="1327">
        <x:f t="shared" si="10"/>
        <x:v>8269056.2952381</x:v>
      </x:c>
      <x:c r="X72" s="1300">
        <x:f>+U$27*W72+V72</x:f>
        <x:v>1432732.1166941728</x:v>
      </x:c>
      <x:c r="Y72" s="1332">
        <x:f>+Y71</x:f>
        <x:v>3508646.157142858</x:v>
      </x:c>
      <x:c r="Z72" s="1327">
        <x:f>+Z71</x:f>
        <x:v>193136.48571428572</x:v>
      </x:c>
      <x:c r="AA72" s="1327">
        <x:f t="shared" si="11"/>
        <x:v>3315509.6714285724</x:v>
      </x:c>
      <x:c r="AB72" s="1300">
        <x:f>+Y$27*AA72+Z72</x:f>
        <x:v>554835.91545027099</x:v>
      </x:c>
      <x:c r="AC72" s="1332">
        <x:f>+AC71</x:f>
        <x:v>2786908.6151666683</x:v>
      </x:c>
      <x:c r="AD72" s="1327">
        <x:f>+AD71</x:f>
        <x:v>115582.8</x:v>
      </x:c>
      <x:c r="AE72" s="1327">
        <x:f t="shared" si="12"/>
        <x:v>2671325.8151666685</x:v>
      </x:c>
      <x:c r="AF72" s="1300">
        <x:f>+AC$27*AE72+AD72</x:f>
        <x:v>384219.02111656888</x:v>
      </x:c>
      <x:c r="AG72" s="1332">
        <x:f>+AG71</x:f>
        <x:v>8440223.7452380862</x:v>
      </x:c>
      <x:c r="AH72" s="1327">
        <x:f>+AH71</x:f>
        <x:v>376463.14285714284</x:v>
      </x:c>
      <x:c r="AI72" s="1327">
        <x:f t="shared" si="13"/>
        <x:v>8063760.6023809435</x:v>
      </x:c>
      <x:c r="AJ72" s="1300">
        <x:f>+AG$27*AI72+AH72</x:f>
        <x:v>1187378.143907709</x:v>
      </x:c>
      <x:c r="AK72" s="1332">
        <x:f>+AK71</x:f>
        <x:v>10406824.900000008</x:v>
      </x:c>
      <x:c r="AL72" s="1327">
        <x:f>+AL71</x:f>
        <x:v>424056.51428571431</x:v>
      </x:c>
      <x:c r="AM72" s="1327">
        <x:f t="shared" si="14"/>
        <x:v>9982768.3857142944</x:v>
      </x:c>
      <x:c r="AN72" s="1300">
        <x:f>+AK$27*AM72+AL72</x:f>
        <x:v>1427952.4674466809</x:v>
      </x:c>
      <x:c r="AO72" s="1332">
        <x:f>+AO71</x:f>
        <x:v>9285714.285714291</x:v>
      </x:c>
      <x:c r="AP72" s="1327">
        <x:f>+AP71</x:f>
        <x:v>371428.57142857142</x:v>
      </x:c>
      <x:c r="AQ72" s="1327">
        <x:f t="shared" si="15"/>
        <x:v>8914285.7142857201</x:v>
      </x:c>
      <x:c r="AR72" s="1300">
        <x:f>+AO$27*AQ72+AP72</x:f>
        <x:v>1267874.8284306289</x:v>
      </x:c>
      <x:c r="AS72" s="1332">
        <x:f>+AS71</x:f>
        <x:v>34500</x:v>
      </x:c>
      <x:c r="AT72" s="1327">
        <x:f>+AT71</x:f>
        <x:v>2000</x:v>
      </x:c>
      <x:c r="AU72" s="1327">
        <x:f t="shared" si="16"/>
        <x:v>32500</x:v>
      </x:c>
      <x:c r="AV72" s="1300">
        <x:f>+AS$27*AU72+AT72</x:f>
        <x:v>5268.2936453199991</x:v>
      </x:c>
      <x:c r="AW72" s="1334">
        <x:f t="shared" si="5"/>
        <x:v>10004776.594130257</x:v>
      </x:c>
      <x:c r="AX72" s="1330">
        <x:f>+AW72</x:f>
        <x:v>10004776.594130257</x:v>
      </x:c>
      <x:c r="AY72" s="1293"/>
    </x:row>
    <x:row r="73" spans="1:52">
      <x:c r="A73" s="1276">
        <x:f t="shared" si="1"/>
        <x:v>61</x:v>
      </x:c>
      <x:c r="C73" s="1283"/>
      <x:c r="D73" s="1336" t="s">
        <x:v>1408</x:v>
      </x:c>
      <x:c r="E73" s="1337"/>
      <x:c r="F73" s="1337" t="s">
        <x:v>1408</x:v>
      </x:c>
      <x:c r="G73" s="1337" t="s">
        <x:v>1409</x:v>
      </x:c>
      <x:c r="H73" s="1338" t="s">
        <x:v>1409</x:v>
      </x:c>
      <x:c r="I73" s="1337" t="s">
        <x:v>1408</x:v>
      </x:c>
      <x:c r="J73" s="1337" t="s">
        <x:v>1408</x:v>
      </x:c>
      <x:c r="K73" s="1337" t="s">
        <x:v>1409</x:v>
      </x:c>
      <x:c r="L73" s="1338" t="s">
        <x:v>1408</x:v>
      </x:c>
      <x:c r="M73" s="1337" t="s">
        <x:v>1408</x:v>
      </x:c>
      <x:c r="N73" s="1337" t="s">
        <x:v>1408</x:v>
      </x:c>
      <x:c r="O73" s="1337" t="s">
        <x:v>1409</x:v>
      </x:c>
      <x:c r="P73" s="1338" t="s">
        <x:v>1408</x:v>
      </x:c>
      <x:c r="Q73" s="1337" t="s">
        <x:v>1408</x:v>
      </x:c>
      <x:c r="R73" s="1337" t="s">
        <x:v>1408</x:v>
      </x:c>
      <x:c r="S73" s="1337" t="s">
        <x:v>1409</x:v>
      </x:c>
      <x:c r="T73" s="1338" t="s">
        <x:v>1408</x:v>
      </x:c>
      <x:c r="U73" s="1337" t="s">
        <x:v>1408</x:v>
      </x:c>
      <x:c r="V73" s="1337" t="s">
        <x:v>1408</x:v>
      </x:c>
      <x:c r="W73" s="1337" t="s">
        <x:v>1409</x:v>
      </x:c>
      <x:c r="X73" s="1338" t="s">
        <x:v>1408</x:v>
      </x:c>
      <x:c r="Y73" s="1337" t="s">
        <x:v>1408</x:v>
      </x:c>
      <x:c r="Z73" s="1337" t="s">
        <x:v>1408</x:v>
      </x:c>
      <x:c r="AA73" s="1337" t="s">
        <x:v>1409</x:v>
      </x:c>
      <x:c r="AB73" s="1338" t="s">
        <x:v>1408</x:v>
      </x:c>
      <x:c r="AC73" s="1337" t="s">
        <x:v>1408</x:v>
      </x:c>
      <x:c r="AD73" s="1337" t="s">
        <x:v>1408</x:v>
      </x:c>
      <x:c r="AE73" s="1337" t="s">
        <x:v>1409</x:v>
      </x:c>
      <x:c r="AF73" s="1338" t="s">
        <x:v>1408</x:v>
      </x:c>
      <x:c r="AG73" s="1337" t="s">
        <x:v>1408</x:v>
      </x:c>
      <x:c r="AH73" s="1337" t="s">
        <x:v>1408</x:v>
      </x:c>
      <x:c r="AI73" s="1337" t="s">
        <x:v>1409</x:v>
      </x:c>
      <x:c r="AJ73" s="1338" t="s">
        <x:v>1408</x:v>
      </x:c>
      <x:c r="AK73" s="1337" t="s">
        <x:v>1408</x:v>
      </x:c>
      <x:c r="AL73" s="1337" t="s">
        <x:v>1408</x:v>
      </x:c>
      <x:c r="AM73" s="1337" t="s">
        <x:v>1409</x:v>
      </x:c>
      <x:c r="AN73" s="1338" t="s">
        <x:v>1408</x:v>
      </x:c>
      <x:c r="AO73" s="1337" t="s">
        <x:v>1408</x:v>
      </x:c>
      <x:c r="AP73" s="1337" t="s">
        <x:v>1408</x:v>
      </x:c>
      <x:c r="AQ73" s="1337" t="s">
        <x:v>1409</x:v>
      </x:c>
      <x:c r="AR73" s="1338" t="s">
        <x:v>1408</x:v>
      </x:c>
      <x:c r="AS73" s="1337" t="s">
        <x:v>1408</x:v>
      </x:c>
      <x:c r="AT73" s="1337" t="s">
        <x:v>1408</x:v>
      </x:c>
      <x:c r="AU73" s="1337" t="s">
        <x:v>1409</x:v>
      </x:c>
      <x:c r="AV73" s="1338" t="s">
        <x:v>1408</x:v>
      </x:c>
      <x:c r="AW73" s="1334"/>
      <x:c r="AX73" s="1299"/>
      <x:c r="AY73" s="1329">
        <x:f>+AW73</x:f>
        <x:v>0</x:v>
      </x:c>
    </x:row>
    <x:row r="74" spans="1:52" ht="13.5" thickBot="1">
      <x:c r="A74" s="1276">
        <x:f t="shared" si="1"/>
        <x:v>62</x:v>
      </x:c>
      <x:c r="C74" s="1315"/>
      <x:c r="D74" s="1339" t="s">
        <x:v>1408</x:v>
      </x:c>
      <x:c r="E74" s="1340" t="s">
        <x:v>1408</x:v>
      </x:c>
      <x:c r="F74" s="1340" t="s">
        <x:v>1409</x:v>
      </x:c>
      <x:c r="G74" s="1340" t="s">
        <x:v>1409</x:v>
      </x:c>
      <x:c r="H74" s="1341" t="s">
        <x:v>1409</x:v>
      </x:c>
      <x:c r="I74" s="1340" t="s">
        <x:v>1408</x:v>
      </x:c>
      <x:c r="J74" s="1340" t="s">
        <x:v>1409</x:v>
      </x:c>
      <x:c r="K74" s="1340" t="s">
        <x:v>1409</x:v>
      </x:c>
      <x:c r="L74" s="1341" t="s">
        <x:v>1408</x:v>
      </x:c>
      <x:c r="M74" s="1340" t="s">
        <x:v>1408</x:v>
      </x:c>
      <x:c r="N74" s="1340" t="s">
        <x:v>1409</x:v>
      </x:c>
      <x:c r="O74" s="1340" t="s">
        <x:v>1409</x:v>
      </x:c>
      <x:c r="P74" s="1341" t="s">
        <x:v>1408</x:v>
      </x:c>
      <x:c r="Q74" s="1340" t="s">
        <x:v>1408</x:v>
      </x:c>
      <x:c r="R74" s="1340" t="s">
        <x:v>1409</x:v>
      </x:c>
      <x:c r="S74" s="1340" t="s">
        <x:v>1409</x:v>
      </x:c>
      <x:c r="T74" s="1341" t="s">
        <x:v>1408</x:v>
      </x:c>
      <x:c r="U74" s="1340" t="s">
        <x:v>1408</x:v>
      </x:c>
      <x:c r="V74" s="1340" t="s">
        <x:v>1409</x:v>
      </x:c>
      <x:c r="W74" s="1340" t="s">
        <x:v>1409</x:v>
      </x:c>
      <x:c r="X74" s="1341" t="s">
        <x:v>1408</x:v>
      </x:c>
      <x:c r="Y74" s="1340" t="s">
        <x:v>1408</x:v>
      </x:c>
      <x:c r="Z74" s="1340" t="s">
        <x:v>1409</x:v>
      </x:c>
      <x:c r="AA74" s="1340" t="s">
        <x:v>1409</x:v>
      </x:c>
      <x:c r="AB74" s="1341" t="s">
        <x:v>1408</x:v>
      </x:c>
      <x:c r="AC74" s="1340" t="s">
        <x:v>1408</x:v>
      </x:c>
      <x:c r="AD74" s="1340" t="s">
        <x:v>1409</x:v>
      </x:c>
      <x:c r="AE74" s="1340" t="s">
        <x:v>1409</x:v>
      </x:c>
      <x:c r="AF74" s="1341" t="s">
        <x:v>1408</x:v>
      </x:c>
      <x:c r="AG74" s="1340" t="s">
        <x:v>1408</x:v>
      </x:c>
      <x:c r="AH74" s="1340" t="s">
        <x:v>1409</x:v>
      </x:c>
      <x:c r="AI74" s="1340" t="s">
        <x:v>1409</x:v>
      </x:c>
      <x:c r="AJ74" s="1341" t="s">
        <x:v>1408</x:v>
      </x:c>
      <x:c r="AK74" s="1340" t="s">
        <x:v>1408</x:v>
      </x:c>
      <x:c r="AL74" s="1340" t="s">
        <x:v>1409</x:v>
      </x:c>
      <x:c r="AM74" s="1340" t="s">
        <x:v>1409</x:v>
      </x:c>
      <x:c r="AN74" s="1341" t="s">
        <x:v>1408</x:v>
      </x:c>
      <x:c r="AO74" s="1340" t="s">
        <x:v>1408</x:v>
      </x:c>
      <x:c r="AP74" s="1340" t="s">
        <x:v>1409</x:v>
      </x:c>
      <x:c r="AQ74" s="1340" t="s">
        <x:v>1409</x:v>
      </x:c>
      <x:c r="AR74" s="1341" t="s">
        <x:v>1408</x:v>
      </x:c>
      <x:c r="AS74" s="1340" t="s">
        <x:v>1408</x:v>
      </x:c>
      <x:c r="AT74" s="1340" t="s">
        <x:v>1409</x:v>
      </x:c>
      <x:c r="AU74" s="1340" t="s">
        <x:v>1409</x:v>
      </x:c>
      <x:c r="AV74" s="1341" t="s">
        <x:v>1408</x:v>
      </x:c>
      <x:c r="AW74" s="1342"/>
      <x:c r="AX74" s="1343">
        <x:f>+AW74</x:f>
        <x:v>0</x:v>
      </x:c>
      <x:c r="AY74" s="1320"/>
    </x:row>
    <x:row r="75" spans="1:52">
      <x:c r="A75" s="1276">
        <x:f>A74+1</x:f>
        <x:v>63</x:v>
      </x:c>
      <x:c r="C75" s="1299"/>
      <x:c r="D75" s="1294"/>
      <x:c r="E75" s="1299"/>
      <x:c r="F75" s="1299"/>
      <x:c r="G75" s="1299"/>
      <x:c r="H75" s="1344"/>
      <x:c r="I75" s="1299"/>
      <x:c r="J75" s="1299"/>
      <x:c r="K75" s="1299"/>
      <x:c r="L75" s="1344"/>
      <x:c r="M75" s="1299"/>
      <x:c r="N75" s="1299"/>
      <x:c r="O75" s="1299"/>
      <x:c r="P75" s="1299"/>
      <x:c r="Q75" s="1299"/>
      <x:c r="R75" s="1299"/>
      <x:c r="S75" s="1299"/>
      <x:c r="T75" s="1299"/>
      <x:c r="U75" s="1299"/>
      <x:c r="V75" s="1299"/>
      <x:c r="W75" s="1299"/>
      <x:c r="X75" s="1299"/>
      <x:c r="Y75" s="1299"/>
      <x:c r="Z75" s="1299"/>
      <x:c r="AA75" s="1299"/>
      <x:c r="AB75" s="1299"/>
      <x:c r="AC75" s="1299"/>
      <x:c r="AD75" s="1299"/>
      <x:c r="AE75" s="1299"/>
      <x:c r="AF75" s="1299"/>
      <x:c r="AG75" s="1299"/>
      <x:c r="AH75" s="1299"/>
      <x:c r="AI75" s="1299"/>
      <x:c r="AJ75" s="1299"/>
      <x:c r="AK75" s="1299"/>
      <x:c r="AL75" s="1299"/>
      <x:c r="AM75" s="1299"/>
      <x:c r="AN75" s="1299"/>
      <x:c r="AO75" s="1299"/>
      <x:c r="AP75" s="1299"/>
      <x:c r="AQ75" s="1299"/>
      <x:c r="AR75" s="1299"/>
      <x:c r="AS75" s="1299"/>
      <x:c r="AT75" s="1299"/>
      <x:c r="AU75" s="1299"/>
      <x:c r="AV75" s="1299"/>
      <x:c r="AW75" s="1299"/>
      <x:c r="AX75" s="1345">
        <x:f>SUM(AX33:AX72)</x:f>
        <x:v>219875797.30659324</x:v>
      </x:c>
      <x:c r="AY75" s="1345">
        <x:f>SUM(AY33:AY72)</x:f>
        <x:v>213120343.21248245</x:v>
      </x:c>
    </x:row>
    <x:row r="76" spans="1:52" ht="15">
      <x:c r="A76" s="1681"/>
      <x:c r="B76"/>
      <x:c r="C76"/>
      <x:c r="D76"/>
      <x:c r="E76"/>
      <x:c r="F76"/>
      <x:c r="G76"/>
      <x:c r="H76"/>
      <x:c r="I76"/>
      <x:c r="J76"/>
      <x:c r="K76"/>
      <x:c r="L76"/>
      <x:c r="M76"/>
      <x:c r="N76"/>
      <x:c r="O76"/>
      <x:c r="P76"/>
      <x:c r="Q76"/>
      <x:c r="R76"/>
      <x:c r="S76"/>
      <x:c r="T76"/>
      <x:c r="U76"/>
      <x:c r="V76"/>
      <x:c r="W76"/>
      <x:c r="X76"/>
      <x:c r="Y76"/>
      <x:c r="Z76"/>
      <x:c r="AA76"/>
      <x:c r="AB76"/>
      <x:c r="AC76"/>
      <x:c r="AD76"/>
      <x:c r="AE76"/>
      <x:c r="AF76"/>
      <x:c r="AG76"/>
      <x:c r="AH76"/>
      <x:c r="AI76"/>
      <x:c r="AJ76"/>
      <x:c r="AK76"/>
      <x:c r="AL76"/>
      <x:c r="AM76"/>
      <x:c r="AN76"/>
      <x:c r="AO76"/>
      <x:c r="AP76"/>
      <x:c r="AQ76"/>
      <x:c r="AR76"/>
      <x:c r="AS76"/>
      <x:c r="AT76"/>
      <x:c r="AU76"/>
      <x:c r="AV76"/>
      <x:c r="AW76"/>
      <x:c r="AX76"/>
      <x:c r="AY76"/>
    </x:row>
    <x:row r="304" spans="8:12">
      <x:c r="H304" s="1346"/>
      <x:c r="L304" s="1270"/>
    </x:row>
    <x:row r="305" spans="8:12">
      <x:c r="H305" s="1346"/>
      <x:c r="L305" s="1270"/>
    </x:row>
    <x:row r="306" spans="8:12">
      <x:c r="H306" s="1346"/>
      <x:c r="L306" s="1270"/>
    </x:row>
    <x:row r="307" spans="8:12">
      <x:c r="H307" s="1346"/>
      <x:c r="L307" s="1270"/>
    </x:row>
    <x:row r="308" spans="8:12">
      <x:c r="H308" s="1346"/>
      <x:c r="L308" s="1270"/>
    </x:row>
    <x:row r="309" spans="8:12">
      <x:c r="H309" s="1346"/>
      <x:c r="L309" s="1270"/>
    </x:row>
    <x:row r="310" spans="8:12">
      <x:c r="H310" s="1346"/>
      <x:c r="L310" s="1270"/>
    </x:row>
    <x:row r="311" spans="8:12">
      <x:c r="H311" s="1346"/>
      <x:c r="L311" s="1270"/>
    </x:row>
    <x:row r="312" spans="8:12">
      <x:c r="H312" s="1346"/>
      <x:c r="L312" s="1270"/>
    </x:row>
  </x:sheetData>
  <x:mergeCells count="13">
    <x:mergeCell ref="C30:D30"/>
    <x:mergeCell ref="E21:H21"/>
    <x:mergeCell ref="I21:L21"/>
    <x:mergeCell ref="M21:P21"/>
    <x:mergeCell ref="Q21:T21"/>
    <x:mergeCell ref="AK21:AN21"/>
    <x:mergeCell ref="AO21:AR21"/>
    <x:mergeCell ref="AS21:AV21"/>
    <x:mergeCell ref="E20:P20"/>
    <x:mergeCell ref="U21:X21"/>
    <x:mergeCell ref="Y21:AB21"/>
    <x:mergeCell ref="AC21:AF21"/>
    <x:mergeCell ref="AG21:AJ21"/>
  </x:mergeCells>
  <x:printOptions horizontalCentered="1"/>
  <x:pageMargins left="0.2" right="0.2" top="0.5" bottom="0.5" header="0.3" footer="0.3"/>
  <x:pageSetup scale="59" fitToWidth="0" orientation="landscape" r:id="rId1"/>
  <x:colBreaks count="3" manualBreakCount="3">
    <x:brk id="16" max="77" man="1"/>
    <x:brk id="32" max="74" man="1"/>
    <x:brk id="44" max="77" man="1"/>
  </x:colBreaks>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pageSetUpPr fitToPage="1"/>
  </x:sheetPr>
  <x:dimension ref="A1:H304"/>
  <x:sheetViews>
    <x:sheetView zoomScale="80" zoomScaleNormal="80" workbookViewId="0">
      <x:pane xSplit="2" ySplit="3" topLeftCell="C4" activePane="bottomRight" state="frozen"/>
      <x:selection activeCell="C390" sqref="C390"/>
      <x:selection pane="topRight" activeCell="C390" sqref="C390"/>
      <x:selection pane="bottomLeft" activeCell="C390" sqref="C390"/>
      <x:selection pane="bottomRight" activeCell="C390" sqref="C390"/>
    </x:sheetView>
  </x:sheetViews>
  <x:sheetFormatPr defaultRowHeight="15"/>
  <x:cols>
    <x:col min="2" max="2" width="1.42578125" customWidth="1"/>
    <x:col min="3" max="3" width="2.28515625" customWidth="1"/>
    <x:col min="4" max="4" width="43.42578125" customWidth="1"/>
    <x:col min="5" max="5" width="19.7109375" customWidth="1"/>
    <x:col min="6" max="6" width="5.140625" customWidth="1"/>
    <x:col min="7" max="7" width="20.5703125" customWidth="1"/>
    <x:col min="8" max="8" width="19.7109375" style="1463" customWidth="1"/>
  </x:cols>
  <x:sheetData>
    <x:row r="1" spans="1:8" ht="18">
      <x:c r="A1" s="1863" t="s">
        <x:v>1397</x:v>
      </x:c>
      <x:c r="B1" s="1863"/>
      <x:c r="C1" s="1863"/>
      <x:c r="D1" s="1863"/>
      <x:c r="E1" s="1863"/>
      <x:c r="F1" s="1863"/>
    </x:row>
    <x:row r="2" spans="1:8" ht="15.75">
      <x:c r="A2" s="1865" t="s">
        <x:v>0</x:v>
      </x:c>
      <x:c r="B2" s="1982"/>
      <x:c r="C2" s="1982"/>
      <x:c r="D2" s="1982"/>
      <x:c r="E2" s="1982"/>
      <x:c r="F2" s="1982"/>
    </x:row>
    <x:row r="3" spans="1:8" ht="15.75">
      <x:c r="A3" s="1865"/>
      <x:c r="B3" s="1982"/>
      <x:c r="C3" s="1982"/>
      <x:c r="D3" s="1982"/>
      <x:c r="E3" s="1982"/>
      <x:c r="F3" s="1982"/>
    </x:row>
    <x:row r="4" spans="1:8" s="257" customFormat="1" ht="12.75">
      <x:c r="B4" s="2"/>
      <x:c r="C4" s="306"/>
      <x:c r="D4" s="306"/>
      <x:c r="H4" s="1460"/>
    </x:row>
    <x:row r="5" spans="1:8" s="257" customFormat="1" ht="12.75">
      <x:c r="H5" s="1460"/>
    </x:row>
    <x:row r="6" spans="1:8" s="257" customFormat="1" ht="12.75">
      <x:c r="B6" s="637"/>
      <x:c r="C6" s="637"/>
      <x:c r="D6" s="637"/>
      <x:c r="E6" s="637"/>
      <x:c r="F6" s="637"/>
      <x:c r="G6" s="637"/>
      <x:c r="H6" s="1460"/>
    </x:row>
    <x:row r="7" spans="1:8" s="257" customFormat="1" ht="12.75">
      <x:c r="B7" s="4"/>
      <x:c r="C7" s="4"/>
      <x:c r="D7" s="4"/>
      <x:c r="E7" s="4"/>
      <x:c r="F7" s="4"/>
      <x:c r="G7" s="4"/>
      <x:c r="H7" s="1462"/>
    </x:row>
    <x:row r="8" spans="1:8" s="257" customFormat="1" ht="12.75">
      <x:c r="B8" s="637"/>
      <x:c r="C8" s="637"/>
      <x:c r="D8" s="637"/>
      <x:c r="E8" s="637"/>
      <x:c r="F8" s="637"/>
      <x:c r="G8" s="637"/>
      <x:c r="H8" s="1460"/>
    </x:row>
    <x:row r="9" spans="1:8" s="257" customFormat="1" ht="12.75">
      <x:c r="H9" s="1460"/>
    </x:row>
    <x:row r="10" spans="1:8" s="257" customFormat="1" ht="12.75">
      <x:c r="A10" s="257" t="s">
        <x:v>1</x:v>
      </x:c>
      <x:c r="H10" s="1460"/>
    </x:row>
    <x:row r="11" spans="1:8" s="257" customFormat="1" ht="12.75">
      <x:c r="C11" s="257" t="s">
        <x:v>2</x:v>
      </x:c>
      <x:c r="H11" s="1460"/>
    </x:row>
    <x:row r="12" spans="1:8" s="257" customFormat="1" ht="12.75">
      <x:c r="A12" s="1">
        <x:v>101</x:v>
      </x:c>
      <x:c r="B12" s="1">
        <x:v>0</x:v>
      </x:c>
      <x:c r="C12" s="1" t="s">
        <x:v>358</x:v>
      </x:c>
      <x:c r="D12" s="1"/>
      <x:c r="E12" s="883">
        <x:v>0</x:v>
      </x:c>
      <x:c r="F12" s="1"/>
      <x:c r="H12" s="1460"/>
    </x:row>
    <x:row r="13" spans="1:8" s="257" customFormat="1" ht="12.75">
      <x:c r="E13" s="884"/>
      <x:c r="H13" s="1460"/>
    </x:row>
    <x:row r="14" spans="1:8" s="257" customFormat="1" ht="12.75">
      <x:c r="E14" s="884"/>
      <x:c r="H14" s="1460"/>
    </x:row>
    <x:row r="15" spans="1:8" s="257" customFormat="1" ht="12.75">
      <x:c r="C15" s="257" t="s">
        <x:v>3</x:v>
      </x:c>
      <x:c r="E15" s="884"/>
      <x:c r="H15" s="1460"/>
    </x:row>
    <x:row r="16" spans="1:8" s="257" customFormat="1" ht="12.75">
      <x:c r="A16" s="1">
        <x:v>112</x:v>
      </x:c>
      <x:c r="C16" s="1" t="s">
        <x:v>378</x:v>
      </x:c>
      <x:c r="D16" s="1"/>
      <x:c r="E16" s="883">
        <x:v>0</x:v>
      </x:c>
      <x:c r="F16" s="1"/>
      <x:c r="H16" s="1460"/>
    </x:row>
    <x:row r="17" spans="3:8" s="257" customFormat="1" ht="12.75">
      <x:c r="H17" s="1460"/>
    </x:row>
    <x:row r="18" spans="3:8" s="257" customFormat="1" ht="12.75">
      <x:c r="H18" s="1460"/>
    </x:row>
    <x:row r="19" spans="3:8" s="257" customFormat="1" ht="12.75">
      <x:c r="C19" s="637" t="s">
        <x:v>4</x:v>
      </x:c>
      <x:c r="D19" s="637"/>
      <x:c r="E19" s="637"/>
      <x:c r="H19" s="1460"/>
    </x:row>
    <x:row r="20" spans="3:8" s="257" customFormat="1" ht="12.75">
      <x:c r="D20" s="885" t="s">
        <x:v>1866</x:v>
      </x:c>
      <x:c r="E20" s="885"/>
      <x:c r="F20" s="885"/>
      <x:c r="H20" s="1460"/>
    </x:row>
    <x:row r="21" spans="3:8" s="257" customFormat="1" ht="12.75">
      <x:c r="D21" s="885" t="s">
        <x:v>1410</x:v>
      </x:c>
      <x:c r="E21" s="885"/>
      <x:c r="F21" s="885"/>
      <x:c r="H21" s="1460"/>
    </x:row>
    <x:row r="22" spans="3:8" s="257" customFormat="1" ht="12.75">
      <x:c r="D22" s="502" t="s">
        <x:v>1863</x:v>
      </x:c>
      <x:c r="E22" s="885"/>
      <x:c r="F22" s="885"/>
      <x:c r="H22" s="1460"/>
    </x:row>
    <x:row r="23" spans="3:8" s="257" customFormat="1" ht="12.75">
      <x:c r="D23" s="885" t="s">
        <x:v>1758</x:v>
      </x:c>
      <x:c r="E23" s="885"/>
      <x:c r="F23" s="885"/>
      <x:c r="H23" s="1460"/>
    </x:row>
    <x:row r="24" spans="3:8" s="257" customFormat="1" ht="12.75">
      <x:c r="D24" s="885" t="s">
        <x:v>1759</x:v>
      </x:c>
      <x:c r="E24" s="885"/>
      <x:c r="F24" s="885"/>
      <x:c r="H24" s="1460"/>
    </x:row>
    <x:row r="25" spans="3:8" s="257" customFormat="1" ht="12.75">
      <x:c r="D25" s="885"/>
      <x:c r="E25" s="885"/>
      <x:c r="F25" s="885"/>
      <x:c r="H25" s="1460"/>
    </x:row>
    <x:row r="26" spans="3:8" s="257" customFormat="1" ht="12.75">
      <x:c r="D26" s="885"/>
      <x:c r="E26" s="885"/>
      <x:c r="F26" s="885"/>
      <x:c r="H26" s="1460"/>
    </x:row>
    <x:row r="27" spans="3:8" s="257" customFormat="1" ht="12.75">
      <x:c r="D27" s="885"/>
      <x:c r="E27" s="885"/>
      <x:c r="F27" s="885"/>
      <x:c r="H27" s="1460"/>
    </x:row>
    <x:row r="28" spans="3:8" s="257" customFormat="1" ht="12.75">
      <x:c r="D28" s="885"/>
      <x:c r="E28" s="885"/>
      <x:c r="F28" s="885"/>
      <x:c r="H28" s="1460"/>
    </x:row>
    <x:row r="29" spans="3:8" s="257" customFormat="1" ht="12.75">
      <x:c r="D29" s="885"/>
      <x:c r="E29" s="885"/>
      <x:c r="F29" s="885"/>
      <x:c r="H29" s="1460"/>
    </x:row>
    <x:row r="30" spans="3:8" s="257" customFormat="1" ht="12.75">
      <x:c r="D30" s="885"/>
      <x:c r="E30" s="885"/>
      <x:c r="F30" s="885"/>
      <x:c r="H30" s="1460"/>
    </x:row>
    <x:row r="31" spans="3:8" s="257" customFormat="1" ht="12.75">
      <x:c r="D31" s="885"/>
      <x:c r="E31" s="885"/>
      <x:c r="F31" s="885"/>
      <x:c r="H31" s="1460"/>
    </x:row>
    <x:row r="32" spans="3:8" s="257" customFormat="1" ht="12.75">
      <x:c r="D32" s="885"/>
      <x:c r="E32" s="885"/>
      <x:c r="F32" s="885"/>
      <x:c r="H32" s="1460"/>
    </x:row>
    <x:row r="33" spans="4:8" s="257" customFormat="1" ht="12.75">
      <x:c r="D33" s="885"/>
      <x:c r="E33" s="885"/>
      <x:c r="F33" s="885"/>
      <x:c r="H33" s="1460"/>
    </x:row>
    <x:row r="34" spans="4:8" s="257" customFormat="1" ht="12.75">
      <x:c r="D34" s="885"/>
      <x:c r="E34" s="885"/>
      <x:c r="F34" s="885"/>
      <x:c r="H34" s="1460"/>
    </x:row>
    <x:row r="35" spans="4:8" s="257" customFormat="1" ht="12.75">
      <x:c r="D35" s="885"/>
      <x:c r="E35" s="885"/>
      <x:c r="F35" s="885"/>
      <x:c r="H35" s="1460"/>
    </x:row>
    <x:row r="36" spans="4:8" s="257" customFormat="1" ht="12.75">
      <x:c r="D36" s="885"/>
      <x:c r="E36" s="885"/>
      <x:c r="F36" s="885"/>
      <x:c r="H36" s="1460"/>
    </x:row>
    <x:row r="37" spans="4:8" s="257" customFormat="1" ht="12.75">
      <x:c r="D37" s="885"/>
      <x:c r="E37" s="885"/>
      <x:c r="F37" s="885"/>
      <x:c r="H37" s="1460"/>
    </x:row>
    <x:row r="38" spans="4:8" s="257" customFormat="1" ht="12.75">
      <x:c r="D38" s="885"/>
      <x:c r="E38" s="885"/>
      <x:c r="F38" s="885"/>
      <x:c r="H38" s="1460"/>
    </x:row>
    <x:row r="39" spans="4:8" s="257" customFormat="1" ht="12.75">
      <x:c r="D39" s="885"/>
      <x:c r="E39" s="885"/>
      <x:c r="F39" s="885"/>
      <x:c r="H39" s="1460"/>
    </x:row>
    <x:row r="40" spans="4:8" s="257" customFormat="1" ht="12.75">
      <x:c r="D40" s="885"/>
      <x:c r="E40" s="885"/>
      <x:c r="F40" s="885"/>
      <x:c r="H40" s="1460"/>
    </x:row>
    <x:row r="41" spans="4:8" s="257" customFormat="1" ht="12.75">
      <x:c r="D41" s="885"/>
      <x:c r="E41" s="885"/>
      <x:c r="F41" s="885"/>
      <x:c r="H41" s="1460"/>
    </x:row>
    <x:row r="42" spans="4:8" s="257" customFormat="1" ht="12.75">
      <x:c r="D42" s="885"/>
      <x:c r="E42" s="885"/>
      <x:c r="F42" s="885"/>
      <x:c r="H42" s="1460"/>
    </x:row>
    <x:row r="43" spans="4:8" s="257" customFormat="1" ht="12.75">
      <x:c r="D43" s="885"/>
      <x:c r="E43" s="885"/>
      <x:c r="F43" s="885"/>
      <x:c r="H43" s="1460"/>
    </x:row>
    <x:row r="44" spans="4:8" s="257" customFormat="1" ht="12.75">
      <x:c r="H44" s="1460"/>
    </x:row>
    <x:row r="45" spans="4:8" s="257" customFormat="1" ht="12.75">
      <x:c r="H45" s="1460"/>
    </x:row>
    <x:row r="46" spans="4:8" s="257" customFormat="1" ht="12.75">
      <x:c r="H46" s="1460"/>
    </x:row>
    <x:row r="47" spans="4:8" s="257" customFormat="1" ht="12.75">
      <x:c r="H47" s="1460"/>
    </x:row>
    <x:row r="48" spans="4:8" s="257" customFormat="1" ht="12.75">
      <x:c r="H48" s="1460"/>
    </x:row>
    <x:row r="49" spans="8:8" s="257" customFormat="1" ht="12.75">
      <x:c r="H49" s="1460"/>
    </x:row>
    <x:row r="50" spans="8:8" s="257" customFormat="1" ht="12.75">
      <x:c r="H50" s="1460"/>
    </x:row>
    <x:row r="51" spans="8:8" s="257" customFormat="1" ht="12.75">
      <x:c r="H51" s="1460"/>
    </x:row>
    <x:row r="52" spans="8:8" s="257" customFormat="1" ht="12.75">
      <x:c r="H52" s="1460"/>
    </x:row>
    <x:row r="53" spans="8:8" s="257" customFormat="1" ht="12.75">
      <x:c r="H53" s="1460"/>
    </x:row>
    <x:row r="54" spans="8:8" s="257" customFormat="1" ht="12.75">
      <x:c r="H54" s="1460"/>
    </x:row>
    <x:row r="55" spans="8:8" s="257" customFormat="1" ht="12.75">
      <x:c r="H55" s="1460"/>
    </x:row>
    <x:row r="56" spans="8:8" s="257" customFormat="1" ht="12.75">
      <x:c r="H56" s="1460"/>
    </x:row>
    <x:row r="57" spans="8:8" s="257" customFormat="1" ht="12.75">
      <x:c r="H57" s="1460"/>
    </x:row>
    <x:row r="58" spans="8:8" s="257" customFormat="1" ht="12.75">
      <x:c r="H58" s="1460"/>
    </x:row>
    <x:row r="59" spans="8:8" s="257" customFormat="1" ht="12.75">
      <x:c r="H59" s="1460"/>
    </x:row>
    <x:row r="60" spans="8:8" s="257" customFormat="1" ht="12.75">
      <x:c r="H60" s="1460"/>
    </x:row>
    <x:row r="61" spans="8:8" s="257" customFormat="1" ht="12.75">
      <x:c r="H61" s="1460"/>
    </x:row>
    <x:row r="62" spans="8:8" s="257" customFormat="1" ht="12.75">
      <x:c r="H62" s="1460"/>
    </x:row>
    <x:row r="63" spans="8:8" s="257" customFormat="1" ht="12.75">
      <x:c r="H63" s="1460"/>
    </x:row>
    <x:row r="64" spans="8:8" s="257" customFormat="1" ht="12.75">
      <x:c r="H64" s="1460"/>
    </x:row>
    <x:row r="65" spans="8:8" s="257" customFormat="1" ht="12.75">
      <x:c r="H65" s="1460"/>
    </x:row>
    <x:row r="66" spans="8:8" s="257" customFormat="1" ht="12.75">
      <x:c r="H66" s="1460"/>
    </x:row>
    <x:row r="67" spans="8:8" s="257" customFormat="1" ht="12.75">
      <x:c r="H67" s="1460"/>
    </x:row>
    <x:row r="68" spans="8:8" s="257" customFormat="1" ht="12.75">
      <x:c r="H68" s="1460"/>
    </x:row>
    <x:row r="69" spans="8:8" s="257" customFormat="1" ht="12.75">
      <x:c r="H69" s="1460"/>
    </x:row>
    <x:row r="70" spans="8:8" s="257" customFormat="1" ht="12.75">
      <x:c r="H70" s="1460"/>
    </x:row>
    <x:row r="71" spans="8:8" s="257" customFormat="1" ht="12.75">
      <x:c r="H71" s="1460"/>
    </x:row>
    <x:row r="72" spans="8:8" s="257" customFormat="1" ht="12.75">
      <x:c r="H72" s="1460"/>
    </x:row>
    <x:row r="73" spans="8:8" s="257" customFormat="1" ht="12.75">
      <x:c r="H73" s="1460"/>
    </x:row>
    <x:row r="74" spans="8:8" s="257" customFormat="1" ht="12.75">
      <x:c r="H74" s="1460"/>
    </x:row>
    <x:row r="75" spans="8:8" s="257" customFormat="1" ht="12.75">
      <x:c r="H75" s="1460"/>
    </x:row>
    <x:row r="76" spans="8:8" s="257" customFormat="1" ht="12.75">
      <x:c r="H76" s="1460"/>
    </x:row>
    <x:row r="77" spans="8:8" s="257" customFormat="1" ht="12.75">
      <x:c r="H77" s="1460"/>
    </x:row>
    <x:row r="78" spans="8:8" s="257" customFormat="1" ht="12.75">
      <x:c r="H78" s="1460"/>
    </x:row>
    <x:row r="79" spans="8:8" s="257" customFormat="1" ht="12.75">
      <x:c r="H79" s="1460"/>
    </x:row>
    <x:row r="80" spans="8:8" s="257" customFormat="1" ht="12.75">
      <x:c r="H80" s="1460"/>
    </x:row>
    <x:row r="81" spans="8:8" s="257" customFormat="1" ht="12.75">
      <x:c r="H81" s="1460"/>
    </x:row>
    <x:row r="82" spans="8:8" s="257" customFormat="1" ht="12.75">
      <x:c r="H82" s="1460"/>
    </x:row>
    <x:row r="83" spans="8:8" s="257" customFormat="1" ht="12.75">
      <x:c r="H83" s="1460"/>
    </x:row>
    <x:row r="304" spans="3:3" ht="15.75">
      <x:c r="C304" s="5"/>
    </x:row>
  </x:sheetData>
  <x:mergeCells count="3">
    <x:mergeCell ref="A1:F1"/>
    <x:mergeCell ref="A3:F3"/>
    <x:mergeCell ref="A2:F2"/>
  </x:mergeCells>
  <x:printOptions horizontalCentered="1"/>
  <x:pageMargins left="0.45" right="0.45" top="0.5" bottom="0.5" header="0.3" footer="0.3"/>
  <x:pageSetup orientation="portrait" r:id="rId2"/>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445E23-0A60-4281-94F0-87E7A778095F}" mc:Ignorable="x14ac xr xr2 xr3">
  <x:sheetPr>
    <x:pageSetUpPr fitToPage="1"/>
  </x:sheetPr>
  <x:dimension ref="A1:R61"/>
  <x:sheetViews>
    <x:sheetView zoomScale="80" zoomScaleNormal="80" workbookViewId="0">
      <x:pane xSplit="1" ySplit="4" topLeftCell="B5" activePane="bottomRight" state="frozen"/>
      <x:selection activeCell="C390" sqref="C390"/>
      <x:selection pane="topRight" activeCell="C390" sqref="C390"/>
      <x:selection pane="bottomLeft" activeCell="C390" sqref="C390"/>
      <x:selection pane="bottomRight" activeCell="C390" sqref="C390"/>
    </x:sheetView>
  </x:sheetViews>
  <x:sheetFormatPr defaultColWidth="11.42578125" defaultRowHeight="12.75"/>
  <x:cols>
    <x:col min="1" max="1" width="6.28515625" style="886" customWidth="1"/>
    <x:col min="2" max="2" width="58.140625" style="887" customWidth="1"/>
    <x:col min="3" max="3" width="31" style="887" customWidth="1"/>
    <x:col min="4" max="4" width="24.7109375" style="887" customWidth="1"/>
    <x:col min="5" max="5" width="20.5703125" style="887" customWidth="1"/>
    <x:col min="6" max="6" width="22.28515625" style="887" customWidth="1"/>
    <x:col min="7" max="7" width="23.42578125" style="887" customWidth="1"/>
    <x:col min="8" max="9" width="23.140625" style="887" customWidth="1"/>
    <x:col min="10" max="10" width="24.5703125" style="887" customWidth="1"/>
    <x:col min="11" max="11" width="26.140625" style="887" customWidth="1"/>
    <x:col min="12" max="12" width="21" style="887" customWidth="1"/>
    <x:col min="13" max="13" width="20.28515625" style="887" customWidth="1"/>
    <x:col min="14" max="16" width="15.140625" style="887" customWidth="1"/>
    <x:col min="17" max="16384" width="11.42578125" style="887"/>
  </x:cols>
  <x:sheetData>
    <x:row r="1" spans="1:17" ht="15" customHeight="1">
      <x:c r="A1" s="1951" t="s">
        <x:v>1397</x:v>
      </x:c>
      <x:c r="B1" s="1951"/>
      <x:c r="C1" s="1951"/>
      <x:c r="D1" s="1951"/>
      <x:c r="E1" s="1951"/>
      <x:c r="F1" s="1951"/>
      <x:c r="G1" s="1951"/>
      <x:c r="H1" s="1951"/>
      <x:c r="I1" s="1951"/>
      <x:c r="J1" s="1951"/>
      <x:c r="K1" s="1951"/>
      <x:c r="L1" s="1951"/>
      <x:c r="M1" s="1951"/>
    </x:row>
    <x:row r="2" spans="1:17" ht="15" customHeight="1">
      <x:c r="A2" s="1954" t="s">
        <x:v>515</x:v>
      </x:c>
      <x:c r="B2" s="1954"/>
      <x:c r="C2" s="1954"/>
      <x:c r="D2" s="1954"/>
      <x:c r="E2" s="1954"/>
      <x:c r="F2" s="1954"/>
      <x:c r="G2" s="1954"/>
      <x:c r="H2" s="1954"/>
      <x:c r="I2" s="1954"/>
      <x:c r="J2" s="1954"/>
      <x:c r="K2" s="1954"/>
      <x:c r="L2" s="1954"/>
      <x:c r="M2" s="1954"/>
      <x:c r="P2" s="888"/>
    </x:row>
    <x:row r="3" spans="1:17" ht="15" customHeight="1">
      <x:c r="A3" s="1990" t="s">
        <x:v>471</x:v>
      </x:c>
      <x:c r="B3" s="1990"/>
      <x:c r="C3" s="1990"/>
      <x:c r="D3" s="1990"/>
      <x:c r="E3" s="1990"/>
      <x:c r="F3" s="1990"/>
      <x:c r="G3" s="1990"/>
      <x:c r="H3" s="1990"/>
      <x:c r="I3" s="1990"/>
      <x:c r="J3" s="1990"/>
      <x:c r="K3" s="1990"/>
      <x:c r="L3" s="1990"/>
      <x:c r="M3" s="1990"/>
      <x:c r="P3" s="888"/>
    </x:row>
    <x:row r="4" spans="1:17">
      <x:c r="A4" s="889"/>
      <x:c r="D4" s="888"/>
      <x:c r="E4" s="888"/>
      <x:c r="F4" s="888"/>
      <x:c r="G4" s="702"/>
      <x:c r="H4" s="888"/>
      <x:c r="I4" s="888"/>
      <x:c r="J4" s="888"/>
      <x:c r="K4" s="888"/>
      <x:c r="P4" s="888"/>
    </x:row>
    <x:row r="5" spans="1:17">
      <x:c r="A5" s="889"/>
      <x:c r="B5" s="894"/>
      <x:c r="C5" s="894"/>
      <x:c r="D5" s="894"/>
      <x:c r="E5" s="894"/>
      <x:c r="F5" s="894"/>
      <x:c r="G5" s="894"/>
      <x:c r="H5" s="894"/>
      <x:c r="I5" s="894"/>
      <x:c r="J5" s="894"/>
      <x:c r="K5" s="894"/>
      <x:c r="P5" s="888"/>
    </x:row>
    <x:row r="6" spans="1:17" s="912" customFormat="1">
      <x:c r="A6" s="911"/>
      <x:c r="B6" s="895" t="s">
        <x:v>782</x:v>
      </x:c>
      <x:c r="C6" s="1987" t="s">
        <x:v>1139</x:v>
      </x:c>
      <x:c r="D6" s="1991"/>
      <x:c r="E6" s="1992"/>
      <x:c r="F6" s="1985" t="s">
        <x:v>73</x:v>
      </x:c>
      <x:c r="G6" s="1988"/>
      <x:c r="H6" s="1988"/>
      <x:c r="I6" s="1985" t="s">
        <x:v>1140</x:v>
      </x:c>
      <x:c r="J6" s="1986"/>
      <x:c r="K6" s="1987" t="s">
        <x:v>1141</x:v>
      </x:c>
      <x:c r="L6" s="1988"/>
      <x:c r="M6" s="1989"/>
      <x:c r="P6" s="893"/>
      <x:c r="Q6" s="893"/>
    </x:row>
    <x:row r="7" spans="1:17" s="920" customFormat="1" ht="25.5">
      <x:c r="A7" s="916" t="s">
        <x:v>473</x:v>
      </x:c>
      <x:c r="B7" s="897" t="s">
        <x:v>159</x:v>
      </x:c>
      <x:c r="C7" s="897" t="s">
        <x:v>208</x:v>
      </x:c>
      <x:c r="D7" s="897" t="s">
        <x:v>145</x:v>
      </x:c>
      <x:c r="E7" s="917" t="s">
        <x:v>474</x:v>
      </x:c>
      <x:c r="F7" s="897" t="s">
        <x:v>208</x:v>
      </x:c>
      <x:c r="G7" s="897" t="s">
        <x:v>210</x:v>
      </x:c>
      <x:c r="H7" s="917" t="s">
        <x:v>474</x:v>
      </x:c>
      <x:c r="I7" s="897" t="s">
        <x:v>752</x:v>
      </x:c>
      <x:c r="J7" s="917" t="s">
        <x:v>474</x:v>
      </x:c>
      <x:c r="K7" s="897" t="s">
        <x:v>208</x:v>
      </x:c>
      <x:c r="L7" s="897" t="s">
        <x:v>145</x:v>
      </x:c>
      <x:c r="M7" s="917" t="s">
        <x:v>474</x:v>
      </x:c>
      <x:c r="Q7" s="912"/>
    </x:row>
    <x:row r="8" spans="1:17" s="921" customFormat="1">
      <x:c r="A8" s="911"/>
      <x:c r="B8" s="891" t="s">
        <x:v>478</x:v>
      </x:c>
      <x:c r="C8" s="891" t="s">
        <x:v>479</x:v>
      </x:c>
      <x:c r="D8" s="891" t="s">
        <x:v>480</x:v>
      </x:c>
      <x:c r="E8" s="897" t="s">
        <x:v>481</x:v>
      </x:c>
      <x:c r="F8" s="891" t="s">
        <x:v>482</x:v>
      </x:c>
      <x:c r="G8" s="897" t="s">
        <x:v>483</x:v>
      </x:c>
      <x:c r="H8" s="891" t="s">
        <x:v>484</x:v>
      </x:c>
      <x:c r="I8" s="897" t="s">
        <x:v>485</x:v>
      </x:c>
      <x:c r="J8" s="891" t="s">
        <x:v>486</x:v>
      </x:c>
      <x:c r="K8" s="897" t="s">
        <x:v>487</x:v>
      </x:c>
      <x:c r="L8" s="897" t="s">
        <x:v>488</x:v>
      </x:c>
      <x:c r="M8" s="897" t="s">
        <x:v>510</x:v>
      </x:c>
      <x:c r="Q8" s="912"/>
    </x:row>
    <x:row r="9" spans="1:17" s="921" customFormat="1">
      <x:c r="A9" s="911"/>
      <x:c r="B9" s="918" t="s">
        <x:v>1532</x:v>
      </x:c>
      <x:c r="C9" s="902">
        <x:v>19</x:v>
      </x:c>
      <x:c r="D9" s="902">
        <x:v>23</x:v>
      </x:c>
      <x:c r="E9" s="903">
        <x:v>24</x:v>
      </x:c>
      <x:c r="F9" s="902">
        <x:v>30</x:v>
      </x:c>
      <x:c r="G9" s="902">
        <x:v>31</x:v>
      </x:c>
      <x:c r="H9" s="902">
        <x:v>12</x:v>
      </x:c>
      <x:c r="I9" s="902">
        <x:v>10</x:v>
      </x:c>
      <x:c r="J9" s="902">
        <x:v>11</x:v>
      </x:c>
      <x:c r="K9" s="902"/>
      <x:c r="L9" s="903"/>
      <x:c r="M9" s="902"/>
    </x:row>
    <x:row r="10" spans="1:17" s="1806" customFormat="1" ht="77.25" customHeight="1">
      <x:c r="A10" s="889"/>
      <x:c r="B10" s="891"/>
      <x:c r="C10" s="914" t="s">
        <x:v>1511</x:v>
      </x:c>
      <x:c r="D10" s="914" t="s">
        <x:v>1630</x:v>
      </x:c>
      <x:c r="E10" s="914" t="s">
        <x:v>1631</x:v>
      </x:c>
      <x:c r="F10" s="914" t="s">
        <x:v>1512</x:v>
      </x:c>
      <x:c r="G10" s="914" t="s">
        <x:v>1632</x:v>
      </x:c>
      <x:c r="H10" s="914" t="s">
        <x:v>1631</x:v>
      </x:c>
      <x:c r="I10" s="1805" t="s">
        <x:v>1633</x:v>
      </x:c>
      <x:c r="J10" s="914" t="s">
        <x:v>1631</x:v>
      </x:c>
      <x:c r="K10" s="914" t="s">
        <x:v>926</x:v>
      </x:c>
      <x:c r="L10" s="914" t="s">
        <x:v>927</x:v>
      </x:c>
      <x:c r="M10" s="914" t="s">
        <x:v>928</x:v>
      </x:c>
    </x:row>
    <x:row r="11" spans="1:17">
      <x:c r="A11" s="889">
        <x:v>1</x:v>
      </x:c>
      <x:c r="B11" s="904" t="s">
        <x:v>490</x:v>
      </x:c>
      <x:c r="C11" s="905">
        <x:f>+'9A - Gross Plant &amp; ARO'!L11</x:f>
        <x:v>1926600986</x:v>
      </x:c>
      <x:c r="D11" s="905">
        <x:f>+'9A - Gross Plant &amp; ARO'!M11</x:f>
        <x:v>329474249.02999997</x:v>
      </x:c>
      <x:c r="E11" s="905">
        <x:f>+'9A - Gross Plant &amp; ARO'!N11</x:f>
        <x:v>0</x:v>
      </x:c>
      <x:c r="F11" s="922">
        <x:f>+'9A - Gross Plant &amp; ARO'!D51</x:f>
        <x:v>359886909.08999997</x:v>
      </x:c>
      <x:c r="G11" s="922">
        <x:f>+'9A - Gross Plant &amp; ARO'!E51</x:f>
        <x:v>69823028.370000005</x:v>
      </x:c>
      <x:c r="H11" s="922">
        <x:f>+'9A - Gross Plant &amp; ARO'!G51</x:f>
        <x:v>0</x:v>
      </x:c>
      <x:c r="I11" s="922">
        <x:f>+'9A - Gross Plant &amp; ARO'!F51</x:f>
        <x:v>56683544</x:v>
      </x:c>
      <x:c r="J11" s="922">
        <x:f>+'9A - Gross Plant &amp; ARO'!H51</x:f>
        <x:v>0</x:v>
      </x:c>
      <x:c r="K11" s="905">
        <x:f t="shared" ref="K11:K23" si="0">+C11-F11</x:f>
        <x:v>1566714076.9100001</x:v>
      </x:c>
      <x:c r="L11" s="905">
        <x:f>+D11-G11-I11</x:f>
        <x:v>202967676.65999997</x:v>
      </x:c>
      <x:c r="M11" s="905">
        <x:f>+E11-J11-H11</x:f>
        <x:v>0</x:v>
      </x:c>
    </x:row>
    <x:row r="12" spans="1:17">
      <x:c r="A12" s="889">
        <x:v>2</x:v>
      </x:c>
      <x:c r="B12" s="904" t="s">
        <x:v>491</x:v>
      </x:c>
      <x:c r="C12" s="905">
        <x:f>+'9A - Gross Plant &amp; ARO'!L12</x:f>
        <x:v>1928519028.4000003</x:v>
      </x:c>
      <x:c r="D12" s="905">
        <x:f>+'9A - Gross Plant &amp; ARO'!M12</x:f>
        <x:v>331349895.76999998</x:v>
      </x:c>
      <x:c r="E12" s="905">
        <x:f>+'9A - Gross Plant &amp; ARO'!N12</x:f>
        <x:v>0</x:v>
      </x:c>
      <x:c r="F12" s="922">
        <x:f>+'9A - Gross Plant &amp; ARO'!D52</x:f>
        <x:v>364347204.12</x:v>
      </x:c>
      <x:c r="G12" s="922">
        <x:f>+'9A - Gross Plant &amp; ARO'!E52</x:f>
        <x:v>71046236.290000007</x:v>
      </x:c>
      <x:c r="H12" s="922">
        <x:f>+'9A - Gross Plant &amp; ARO'!G52</x:f>
        <x:v>0</x:v>
      </x:c>
      <x:c r="I12" s="922">
        <x:f>+'9A - Gross Plant &amp; ARO'!F52</x:f>
        <x:v>58388437.689999998</x:v>
      </x:c>
      <x:c r="J12" s="922">
        <x:f>+'9A - Gross Plant &amp; ARO'!H52</x:f>
        <x:v>0</x:v>
      </x:c>
      <x:c r="K12" s="905">
        <x:f t="shared" si="0"/>
        <x:v>1564171824.2800002</x:v>
      </x:c>
      <x:c r="L12" s="905">
        <x:f>+D12-G12-I12</x:f>
        <x:v>201915221.78999996</x:v>
      </x:c>
      <x:c r="M12" s="905">
        <x:f t="shared" ref="M12:M23" si="1">+E12-J12-H12</x:f>
        <x:v>0</x:v>
      </x:c>
    </x:row>
    <x:row r="13" spans="1:17">
      <x:c r="A13" s="889">
        <x:v>3</x:v>
      </x:c>
      <x:c r="B13" s="888" t="s">
        <x:v>492</x:v>
      </x:c>
      <x:c r="C13" s="905">
        <x:f>+'9A - Gross Plant &amp; ARO'!L13</x:f>
        <x:v>1928254461.01</x:v>
      </x:c>
      <x:c r="D13" s="905">
        <x:f>+'9A - Gross Plant &amp; ARO'!M13</x:f>
        <x:v>332238077.36999995</x:v>
      </x:c>
      <x:c r="E13" s="905">
        <x:f>+'9A - Gross Plant &amp; ARO'!N13</x:f>
        <x:v>0</x:v>
      </x:c>
      <x:c r="F13" s="922">
        <x:f>+'9A - Gross Plant &amp; ARO'!D53</x:f>
        <x:v>369322105.18000001</x:v>
      </x:c>
      <x:c r="G13" s="922">
        <x:f>+'9A - Gross Plant &amp; ARO'!E53</x:f>
        <x:v>72268633.069999993</x:v>
      </x:c>
      <x:c r="H13" s="922">
        <x:f>+'9A - Gross Plant &amp; ARO'!G53</x:f>
        <x:v>0</x:v>
      </x:c>
      <x:c r="I13" s="922">
        <x:f>+'9A - Gross Plant &amp; ARO'!F53</x:f>
        <x:v>60054710.640000001</x:v>
      </x:c>
      <x:c r="J13" s="922">
        <x:f>+'9A - Gross Plant &amp; ARO'!H53</x:f>
        <x:v>0</x:v>
      </x:c>
      <x:c r="K13" s="905">
        <x:f t="shared" si="0"/>
        <x:v>1558932355.8299999</x:v>
      </x:c>
      <x:c r="L13" s="905">
        <x:f t="shared" ref="L13:L23" si="2">+D13-G13-I13</x:f>
        <x:v>199914733.65999997</x:v>
      </x:c>
      <x:c r="M13" s="905">
        <x:f t="shared" si="1"/>
        <x:v>0</x:v>
      </x:c>
    </x:row>
    <x:row r="14" spans="1:17">
      <x:c r="A14" s="889">
        <x:v>4</x:v>
      </x:c>
      <x:c r="B14" s="888" t="s">
        <x:v>493</x:v>
      </x:c>
      <x:c r="C14" s="905">
        <x:f>+'9A - Gross Plant &amp; ARO'!L14</x:f>
        <x:v>1991806828.6494768</x:v>
      </x:c>
      <x:c r="D14" s="905">
        <x:f>+'9A - Gross Plant &amp; ARO'!M14</x:f>
        <x:v>336815437.2768755</x:v>
      </x:c>
      <x:c r="E14" s="905">
        <x:f>+'9A - Gross Plant &amp; ARO'!N14</x:f>
        <x:v>0</x:v>
      </x:c>
      <x:c r="F14" s="922">
        <x:f>+'9A - Gross Plant &amp; ARO'!D54</x:f>
        <x:v>374077542.26999998</x:v>
      </x:c>
      <x:c r="G14" s="922">
        <x:f>+'9A - Gross Plant &amp; ARO'!E54</x:f>
        <x:v>73401056.549999997</x:v>
      </x:c>
      <x:c r="H14" s="922">
        <x:f>+'9A - Gross Plant &amp; ARO'!G54</x:f>
        <x:v>0</x:v>
      </x:c>
      <x:c r="I14" s="922">
        <x:f>+'9A - Gross Plant &amp; ARO'!F54</x:f>
        <x:v>61735544.030000001</x:v>
      </x:c>
      <x:c r="J14" s="922">
        <x:f>+'9A - Gross Plant &amp; ARO'!H54</x:f>
        <x:v>0</x:v>
      </x:c>
      <x:c r="K14" s="905">
        <x:f t="shared" si="0"/>
        <x:v>1617729286.3794768</x:v>
      </x:c>
      <x:c r="L14" s="905">
        <x:f t="shared" si="2"/>
        <x:v>201678836.69687548</x:v>
      </x:c>
      <x:c r="M14" s="905">
        <x:f t="shared" si="1"/>
        <x:v>0</x:v>
      </x:c>
    </x:row>
    <x:row r="15" spans="1:17">
      <x:c r="A15" s="889">
        <x:v>5</x:v>
      </x:c>
      <x:c r="B15" s="888" t="s">
        <x:v>161</x:v>
      </x:c>
      <x:c r="C15" s="905">
        <x:f>+'9A - Gross Plant &amp; ARO'!L15</x:f>
        <x:v>1996675849.54</x:v>
      </x:c>
      <x:c r="D15" s="905">
        <x:f>+'9A - Gross Plant &amp; ARO'!M15</x:f>
        <x:v>338967890.48000002</x:v>
      </x:c>
      <x:c r="E15" s="905">
        <x:f>+'9A - Gross Plant &amp; ARO'!N15</x:f>
        <x:v>0</x:v>
      </x:c>
      <x:c r="F15" s="922">
        <x:f>+'9A - Gross Plant &amp; ARO'!D55</x:f>
        <x:v>380679430.97000003</x:v>
      </x:c>
      <x:c r="G15" s="922">
        <x:f>+'9A - Gross Plant &amp; ARO'!E55</x:f>
        <x:v>74678758.150000006</x:v>
      </x:c>
      <x:c r="H15" s="922">
        <x:f>+'9A - Gross Plant &amp; ARO'!G55</x:f>
        <x:v>0</x:v>
      </x:c>
      <x:c r="I15" s="922">
        <x:f>+'9A - Gross Plant &amp; ARO'!F55</x:f>
        <x:v>63445134.450000003</x:v>
      </x:c>
      <x:c r="J15" s="922">
        <x:f>+'9A - Gross Plant &amp; ARO'!H55</x:f>
        <x:v>0</x:v>
      </x:c>
      <x:c r="K15" s="905">
        <x:f t="shared" si="0"/>
        <x:v>1615996418.5699999</x:v>
      </x:c>
      <x:c r="L15" s="905">
        <x:f t="shared" si="2"/>
        <x:v>200843997.88</x:v>
      </x:c>
      <x:c r="M15" s="905">
        <x:f t="shared" si="1"/>
        <x:v>0</x:v>
      </x:c>
    </x:row>
    <x:row r="16" spans="1:17">
      <x:c r="A16" s="889">
        <x:v>6</x:v>
      </x:c>
      <x:c r="B16" s="888" t="s">
        <x:v>162</x:v>
      </x:c>
      <x:c r="C16" s="905">
        <x:f>+'9A - Gross Plant &amp; ARO'!L16</x:f>
        <x:v>2069548593.9899998</x:v>
      </x:c>
      <x:c r="D16" s="905">
        <x:f>+'9A - Gross Plant &amp; ARO'!M16</x:f>
        <x:v>370222865</x:v>
      </x:c>
      <x:c r="E16" s="905">
        <x:f>+'9A - Gross Plant &amp; ARO'!N16</x:f>
        <x:v>0</x:v>
      </x:c>
      <x:c r="F16" s="922">
        <x:f>+'9A - Gross Plant &amp; ARO'!D56</x:f>
        <x:v>386383071.06999999</x:v>
      </x:c>
      <x:c r="G16" s="922">
        <x:f>+'9A - Gross Plant &amp; ARO'!E56</x:f>
        <x:v>75909996.450000003</x:v>
      </x:c>
      <x:c r="H16" s="922">
        <x:f>+'9A - Gross Plant &amp; ARO'!G56</x:f>
        <x:v>0</x:v>
      </x:c>
      <x:c r="I16" s="922">
        <x:f>+'9A - Gross Plant &amp; ARO'!F56</x:f>
        <x:v>65317713.600000001</x:v>
      </x:c>
      <x:c r="J16" s="922">
        <x:f>+'9A - Gross Plant &amp; ARO'!H56</x:f>
        <x:v>0</x:v>
      </x:c>
      <x:c r="K16" s="905">
        <x:f t="shared" si="0"/>
        <x:v>1683165522.9199998</x:v>
      </x:c>
      <x:c r="L16" s="905">
        <x:f t="shared" si="2"/>
        <x:v>228995154.95000002</x:v>
      </x:c>
      <x:c r="M16" s="905">
        <x:f t="shared" si="1"/>
        <x:v>0</x:v>
      </x:c>
    </x:row>
    <x:row r="17" spans="1:14">
      <x:c r="A17" s="889">
        <x:v>7</x:v>
      </x:c>
      <x:c r="B17" s="888" t="s">
        <x:v>163</x:v>
      </x:c>
      <x:c r="C17" s="905">
        <x:f>+'9A - Gross Plant &amp; ARO'!L17</x:f>
        <x:v>2084093639.196511</x:v>
      </x:c>
      <x:c r="D17" s="905">
        <x:f>+'9A - Gross Plant &amp; ARO'!M17</x:f>
        <x:v>383658339.72129416</x:v>
      </x:c>
      <x:c r="E17" s="905">
        <x:f>+'9A - Gross Plant &amp; ARO'!N17</x:f>
        <x:v>0</x:v>
      </x:c>
      <x:c r="F17" s="922">
        <x:f>+'9A - Gross Plant &amp; ARO'!D57</x:f>
        <x:v>390339405.12</x:v>
      </x:c>
      <x:c r="G17" s="922">
        <x:f>+'9A - Gross Plant &amp; ARO'!E57</x:f>
        <x:v>76989923.909999996</x:v>
      </x:c>
      <x:c r="H17" s="922">
        <x:f>+'9A - Gross Plant &amp; ARO'!G57</x:f>
        <x:v>0</x:v>
      </x:c>
      <x:c r="I17" s="922">
        <x:f>+'9A - Gross Plant &amp; ARO'!F57</x:f>
        <x:v>67389479.680000007</x:v>
      </x:c>
      <x:c r="J17" s="922">
        <x:f>+'9A - Gross Plant &amp; ARO'!H57</x:f>
        <x:v>0</x:v>
      </x:c>
      <x:c r="K17" s="905">
        <x:f t="shared" si="0"/>
        <x:v>1693754234.0765109</x:v>
      </x:c>
      <x:c r="L17" s="905">
        <x:f t="shared" si="2"/>
        <x:v>239278936.13129419</x:v>
      </x:c>
      <x:c r="M17" s="905">
        <x:f t="shared" si="1"/>
        <x:v>0</x:v>
      </x:c>
    </x:row>
    <x:row r="18" spans="1:14">
      <x:c r="A18" s="889">
        <x:v>8</x:v>
      </x:c>
      <x:c r="B18" s="888" t="s">
        <x:v>494</x:v>
      </x:c>
      <x:c r="C18" s="905">
        <x:f>+'9A - Gross Plant &amp; ARO'!L18</x:f>
        <x:v>2086881108.3499999</x:v>
      </x:c>
      <x:c r="D18" s="905">
        <x:f>+'9A - Gross Plant &amp; ARO'!M18</x:f>
        <x:v>386287156.61000001</x:v>
      </x:c>
      <x:c r="E18" s="905">
        <x:f>+'9A - Gross Plant &amp; ARO'!N18</x:f>
        <x:v>0</x:v>
      </x:c>
      <x:c r="F18" s="922">
        <x:f>+'9A - Gross Plant &amp; ARO'!D58</x:f>
        <x:v>396221402.13999999</x:v>
      </x:c>
      <x:c r="G18" s="922">
        <x:f>+'9A - Gross Plant &amp; ARO'!E58</x:f>
        <x:v>78282453.920000002</x:v>
      </x:c>
      <x:c r="H18" s="922">
        <x:f>+'9A - Gross Plant &amp; ARO'!G58</x:f>
        <x:v>0</x:v>
      </x:c>
      <x:c r="I18" s="922">
        <x:f>+'9A - Gross Plant &amp; ARO'!F58</x:f>
        <x:v>69504626.969999999</x:v>
      </x:c>
      <x:c r="J18" s="922">
        <x:f>+'9A - Gross Plant &amp; ARO'!H58</x:f>
        <x:v>0</x:v>
      </x:c>
      <x:c r="K18" s="905">
        <x:f t="shared" si="0"/>
        <x:v>1690659706.21</x:v>
      </x:c>
      <x:c r="L18" s="905">
        <x:f t="shared" si="2"/>
        <x:v>238500075.72</x:v>
      </x:c>
      <x:c r="M18" s="905">
        <x:f t="shared" si="1"/>
        <x:v>0</x:v>
      </x:c>
    </x:row>
    <x:row r="19" spans="1:14">
      <x:c r="A19" s="889">
        <x:v>9</x:v>
      </x:c>
      <x:c r="B19" s="888" t="s">
        <x:v>495</x:v>
      </x:c>
      <x:c r="C19" s="905">
        <x:f>+'9A - Gross Plant &amp; ARO'!L19</x:f>
        <x:v>2087085452.3200002</x:v>
      </x:c>
      <x:c r="D19" s="905">
        <x:f>+'9A - Gross Plant &amp; ARO'!M19</x:f>
        <x:v>389702579.55000001</x:v>
      </x:c>
      <x:c r="E19" s="905">
        <x:f>+'9A - Gross Plant &amp; ARO'!N19</x:f>
        <x:v>0</x:v>
      </x:c>
      <x:c r="F19" s="922">
        <x:f>+'9A - Gross Plant &amp; ARO'!D59</x:f>
        <x:v>402128447.88999999</x:v>
      </x:c>
      <x:c r="G19" s="922">
        <x:f>+'9A - Gross Plant &amp; ARO'!E59</x:f>
        <x:v>79628436.829999998</x:v>
      </x:c>
      <x:c r="H19" s="922">
        <x:f>+'9A - Gross Plant &amp; ARO'!G59</x:f>
        <x:v>0</x:v>
      </x:c>
      <x:c r="I19" s="922">
        <x:f>+'9A - Gross Plant &amp; ARO'!F59</x:f>
        <x:v>71666795.430000007</x:v>
      </x:c>
      <x:c r="J19" s="922">
        <x:f>+'9A - Gross Plant &amp; ARO'!H59</x:f>
        <x:v>0</x:v>
      </x:c>
      <x:c r="K19" s="905">
        <x:f t="shared" si="0"/>
        <x:v>1684957004.4300003</x:v>
      </x:c>
      <x:c r="L19" s="905">
        <x:f t="shared" si="2"/>
        <x:v>238407347.29000002</x:v>
      </x:c>
      <x:c r="M19" s="905">
        <x:f t="shared" si="1"/>
        <x:v>0</x:v>
      </x:c>
    </x:row>
    <x:row r="20" spans="1:14">
      <x:c r="A20" s="889">
        <x:v>10</x:v>
      </x:c>
      <x:c r="B20" s="888" t="s">
        <x:v>496</x:v>
      </x:c>
      <x:c r="C20" s="905">
        <x:f>+'9A - Gross Plant &amp; ARO'!L20</x:f>
        <x:v>2091624914.7086875</x:v>
      </x:c>
      <x:c r="D20" s="905">
        <x:f>+'9A - Gross Plant &amp; ARO'!M20</x:f>
        <x:v>393422084.99329293</x:v>
      </x:c>
      <x:c r="E20" s="905">
        <x:f>+'9A - Gross Plant &amp; ARO'!N20</x:f>
        <x:v>0</x:v>
      </x:c>
      <x:c r="F20" s="922">
        <x:f>+'9A - Gross Plant &amp; ARO'!D60</x:f>
        <x:v>406139225.58999997</x:v>
      </x:c>
      <x:c r="G20" s="922">
        <x:f>+'9A - Gross Plant &amp; ARO'!E60</x:f>
        <x:v>80500012.200000003</x:v>
      </x:c>
      <x:c r="H20" s="922">
        <x:f>+'9A - Gross Plant &amp; ARO'!G60</x:f>
        <x:v>0</x:v>
      </x:c>
      <x:c r="I20" s="922">
        <x:f>+'9A - Gross Plant &amp; ARO'!F60</x:f>
        <x:v>73789314.260000005</x:v>
      </x:c>
      <x:c r="J20" s="922">
        <x:f>+'9A - Gross Plant &amp; ARO'!H60</x:f>
        <x:v>0</x:v>
      </x:c>
      <x:c r="K20" s="905">
        <x:f t="shared" si="0"/>
        <x:v>1685485689.1186876</x:v>
      </x:c>
      <x:c r="L20" s="905">
        <x:f t="shared" si="2"/>
        <x:v>239132758.53329295</x:v>
      </x:c>
      <x:c r="M20" s="905">
        <x:f t="shared" si="1"/>
        <x:v>0</x:v>
      </x:c>
    </x:row>
    <x:row r="21" spans="1:14">
      <x:c r="A21" s="889">
        <x:v>11</x:v>
      </x:c>
      <x:c r="B21" s="888" t="s">
        <x:v>497</x:v>
      </x:c>
      <x:c r="C21" s="905">
        <x:f>+'9A - Gross Plant &amp; ARO'!L21</x:f>
        <x:v>2105343224.0299997</x:v>
      </x:c>
      <x:c r="D21" s="905">
        <x:f>+'9A - Gross Plant &amp; ARO'!M21</x:f>
        <x:v>396395270.15999997</x:v>
      </x:c>
      <x:c r="E21" s="905">
        <x:f>+'9A - Gross Plant &amp; ARO'!N21</x:f>
        <x:v>0</x:v>
      </x:c>
      <x:c r="F21" s="922">
        <x:f>+'9A - Gross Plant &amp; ARO'!D61</x:f>
        <x:v>412737667.77999997</x:v>
      </x:c>
      <x:c r="G21" s="922">
        <x:f>+'9A - Gross Plant &amp; ARO'!E61</x:f>
        <x:v>81965719.140000001</x:v>
      </x:c>
      <x:c r="H21" s="922">
        <x:f>+'9A - Gross Plant &amp; ARO'!G61</x:f>
        <x:v>0</x:v>
      </x:c>
      <x:c r="I21" s="922">
        <x:f>+'9A - Gross Plant &amp; ARO'!F61</x:f>
        <x:v>75925144.590000004</x:v>
      </x:c>
      <x:c r="J21" s="922">
        <x:f>+'9A - Gross Plant &amp; ARO'!H61</x:f>
        <x:v>0</x:v>
      </x:c>
      <x:c r="K21" s="905">
        <x:f t="shared" si="0"/>
        <x:v>1692605556.2499998</x:v>
      </x:c>
      <x:c r="L21" s="905">
        <x:f t="shared" si="2"/>
        <x:v>238504406.42999998</x:v>
      </x:c>
      <x:c r="M21" s="905">
        <x:f t="shared" si="1"/>
        <x:v>0</x:v>
      </x:c>
    </x:row>
    <x:row r="22" spans="1:14">
      <x:c r="A22" s="889">
        <x:v>12</x:v>
      </x:c>
      <x:c r="B22" s="888" t="s">
        <x:v>498</x:v>
      </x:c>
      <x:c r="C22" s="905">
        <x:f>+'9A - Gross Plant &amp; ARO'!L22</x:f>
        <x:v>2105288728.0299997</x:v>
      </x:c>
      <x:c r="D22" s="905">
        <x:f>+'9A - Gross Plant &amp; ARO'!M22</x:f>
        <x:v>409057583.29999995</x:v>
      </x:c>
      <x:c r="E22" s="905">
        <x:f>+'9A - Gross Plant &amp; ARO'!N22</x:f>
        <x:v>0</x:v>
      </x:c>
      <x:c r="F22" s="922">
        <x:f>+'9A - Gross Plant &amp; ARO'!D62</x:f>
        <x:v>418361790.76999998</x:v>
      </x:c>
      <x:c r="G22" s="922">
        <x:f>+'9A - Gross Plant &amp; ARO'!E62</x:f>
        <x:v>82929016.209999993</x:v>
      </x:c>
      <x:c r="H22" s="922">
        <x:f>+'9A - Gross Plant &amp; ARO'!G62</x:f>
        <x:v>0</x:v>
      </x:c>
      <x:c r="I22" s="922">
        <x:f>+'9A - Gross Plant &amp; ARO'!F62</x:f>
        <x:v>78112167.790000007</x:v>
      </x:c>
      <x:c r="J22" s="922">
        <x:f>+'9A - Gross Plant &amp; ARO'!H62</x:f>
        <x:v>0</x:v>
      </x:c>
      <x:c r="K22" s="905">
        <x:f t="shared" si="0"/>
        <x:v>1686926937.2599998</x:v>
      </x:c>
      <x:c r="L22" s="905">
        <x:f t="shared" si="2"/>
        <x:v>248016399.29999995</x:v>
      </x:c>
      <x:c r="M22" s="905">
        <x:f t="shared" si="1"/>
        <x:v>0</x:v>
      </x:c>
    </x:row>
    <x:row r="23" spans="1:14">
      <x:c r="A23" s="889">
        <x:v>13</x:v>
      </x:c>
      <x:c r="B23" s="888" t="s">
        <x:v>499</x:v>
      </x:c>
      <x:c r="C23" s="905">
        <x:f>+'9A - Gross Plant &amp; ARO'!L23</x:f>
        <x:v>2107445320</x:v>
      </x:c>
      <x:c r="D23" s="905">
        <x:f>+'9A - Gross Plant &amp; ARO'!M23</x:f>
        <x:v>413821340.63</x:v>
      </x:c>
      <x:c r="E23" s="905">
        <x:f>+'9A - Gross Plant &amp; ARO'!N23</x:f>
        <x:v>0</x:v>
      </x:c>
      <x:c r="F23" s="922">
        <x:f>+'9A - Gross Plant &amp; ARO'!D63</x:f>
        <x:v>423336762</x:v>
      </x:c>
      <x:c r="G23" s="922">
        <x:f>+'9A - Gross Plant &amp; ARO'!E63</x:f>
        <x:v>83347867.930000007</x:v>
      </x:c>
      <x:c r="H23" s="922">
        <x:f>+'9A - Gross Plant &amp; ARO'!G63</x:f>
        <x:v>0</x:v>
      </x:c>
      <x:c r="I23" s="922">
        <x:f>+'9A - Gross Plant &amp; ARO'!F63</x:f>
        <x:v>80437627</x:v>
      </x:c>
      <x:c r="J23" s="922">
        <x:f>+'9A - Gross Plant &amp; ARO'!H63</x:f>
        <x:v>0</x:v>
      </x:c>
      <x:c r="K23" s="905">
        <x:f t="shared" si="0"/>
        <x:v>1684108558</x:v>
      </x:c>
      <x:c r="L23" s="905">
        <x:f t="shared" si="2"/>
        <x:v>250035845.69999999</x:v>
      </x:c>
      <x:c r="M23" s="905">
        <x:f t="shared" si="1"/>
        <x:v>0</x:v>
      </x:c>
    </x:row>
    <x:row r="24" spans="1:14">
      <x:c r="A24" s="889">
        <x:v>14</x:v>
      </x:c>
      <x:c r="B24" s="923" t="s">
        <x:v>728</x:v>
      </x:c>
      <x:c r="C24" s="924">
        <x:f t="shared" ref="C24:M24" si="3">SUM(C11:C23)/13</x:f>
        <x:v>2039166779.5557442</x:v>
      </x:c>
      <x:c r="D24" s="924">
        <x:f t="shared" si="3"/>
        <x:v>370108674.60703558</x:v>
      </x:c>
      <x:c r="E24" s="924">
        <x:f t="shared" si="3"/>
        <x:v>0</x:v>
      </x:c>
      <x:c r="F24" s="924">
        <x:f t="shared" si="3"/>
        <x:v>391073920.30692303</x:v>
      </x:c>
      <x:c r="G24" s="924">
        <x:f t="shared" si="3"/>
        <x:v>76982395.30923079</x:v>
      </x:c>
      <x:c r="H24" s="924">
        <x:f t="shared" si="3"/>
        <x:v>0</x:v>
      </x:c>
      <x:c r="I24" s="924">
        <x:f t="shared" si="3"/>
        <x:v>67880787.702307686</x:v>
      </x:c>
      <x:c r="J24" s="924">
        <x:f t="shared" si="3"/>
        <x:v>0</x:v>
      </x:c>
      <x:c r="K24" s="924">
        <x:f t="shared" si="3"/>
        <x:v>1648092859.248821</x:v>
      </x:c>
      <x:c r="L24" s="924">
        <x:f t="shared" si="3"/>
        <x:v>225245491.59549707</x:v>
      </x:c>
      <x:c r="M24" s="924">
        <x:f t="shared" si="3"/>
        <x:v>0</x:v>
      </x:c>
    </x:row>
    <x:row r="25" spans="1:14">
      <x:c r="A25" s="889">
        <x:v>15</x:v>
      </x:c>
      <x:c r="B25" s="923" t="s">
        <x:v>727</x:v>
      </x:c>
      <x:c r="C25" s="706"/>
      <x:c r="D25" s="706">
        <x:f>+'10 - Merger Costs'!G34</x:f>
        <x:v>0</x:v>
      </x:c>
      <x:c r="E25" s="706"/>
      <x:c r="F25" s="706"/>
      <x:c r="G25" s="706">
        <x:f>+'10 - Merger Costs'!C50</x:f>
        <x:v>0</x:v>
      </x:c>
      <x:c r="H25" s="706"/>
      <x:c r="I25" s="706">
        <x:f>+'10 - Merger Costs'!D50</x:f>
        <x:v>0</x:v>
      </x:c>
      <x:c r="J25" s="706"/>
      <x:c r="K25" s="706">
        <x:f>+C25-F25</x:f>
        <x:v>0</x:v>
      </x:c>
      <x:c r="L25" s="706">
        <x:f>+D25-G25-I25</x:f>
        <x:v>0</x:v>
      </x:c>
      <x:c r="M25" s="706">
        <x:f>+E25-J25-H25</x:f>
        <x:v>0</x:v>
      </x:c>
    </x:row>
    <x:row r="26" spans="1:14" ht="13.5" thickBot="1">
      <x:c r="A26" s="889">
        <x:v>16</x:v>
      </x:c>
      <x:c r="B26" s="923" t="s">
        <x:v>724</x:v>
      </x:c>
      <x:c r="C26" s="908">
        <x:f>+C24-C25</x:f>
        <x:v>2039166779.5557442</x:v>
      </x:c>
      <x:c r="D26" s="908">
        <x:f t="shared" ref="D26:M26" si="4">+D24-D25</x:f>
        <x:v>370108674.60703558</x:v>
      </x:c>
      <x:c r="E26" s="908">
        <x:f t="shared" si="4"/>
        <x:v>0</x:v>
      </x:c>
      <x:c r="F26" s="908">
        <x:f t="shared" si="4"/>
        <x:v>391073920.30692303</x:v>
      </x:c>
      <x:c r="G26" s="908">
        <x:f t="shared" si="4"/>
        <x:v>76982395.30923079</x:v>
      </x:c>
      <x:c r="H26" s="908">
        <x:f t="shared" si="4"/>
        <x:v>0</x:v>
      </x:c>
      <x:c r="I26" s="908">
        <x:f t="shared" si="4"/>
        <x:v>67880787.702307686</x:v>
      </x:c>
      <x:c r="J26" s="908">
        <x:f t="shared" si="4"/>
        <x:v>0</x:v>
      </x:c>
      <x:c r="K26" s="908">
        <x:f t="shared" si="4"/>
        <x:v>1648092859.248821</x:v>
      </x:c>
      <x:c r="L26" s="908">
        <x:f t="shared" si="4"/>
        <x:v>225245491.59549707</x:v>
      </x:c>
      <x:c r="M26" s="908">
        <x:f t="shared" si="4"/>
        <x:v>0</x:v>
      </x:c>
    </x:row>
    <x:row r="27" spans="1:14" ht="13.5" thickTop="1">
      <x:c r="A27" s="889"/>
      <x:c r="B27" s="888"/>
      <x:c r="C27" s="909"/>
      <x:c r="D27" s="910"/>
      <x:c r="E27" s="910"/>
      <x:c r="F27" s="910"/>
      <x:c r="G27" s="909"/>
      <x:c r="H27" s="909"/>
      <x:c r="I27" s="909"/>
      <x:c r="J27" s="909"/>
    </x:row>
    <x:row r="28" spans="1:14">
      <x:c r="A28" s="889"/>
      <x:c r="B28" s="925"/>
      <x:c r="C28" s="1983" t="s">
        <x:v>501</x:v>
      </x:c>
      <x:c r="D28" s="1983"/>
      <x:c r="E28" s="1983"/>
      <x:c r="F28" s="1983"/>
      <x:c r="G28" s="1983"/>
      <x:c r="H28" s="1983"/>
      <x:c r="I28" s="1983"/>
      <x:c r="J28" s="1983"/>
    </x:row>
    <x:row r="29" spans="1:14" ht="72" customHeight="1">
      <x:c r="A29" s="889" t="s">
        <x:v>473</x:v>
      </x:c>
      <x:c r="B29" s="891" t="s">
        <x:v>159</x:v>
      </x:c>
      <x:c r="C29" s="891" t="s">
        <x:v>472</x:v>
      </x:c>
      <x:c r="D29" s="891" t="s">
        <x:v>529</x:v>
      </x:c>
      <x:c r="E29" s="891"/>
      <x:c r="F29" s="897" t="s">
        <x:v>526</x:v>
      </x:c>
      <x:c r="G29" s="891"/>
      <x:c r="H29" s="926" t="s">
        <x:v>502</x:v>
      </x:c>
      <x:c r="I29" s="926" t="s">
        <x:v>1508</x:v>
      </x:c>
      <x:c r="J29" s="926" t="s">
        <x:v>1509</x:v>
      </x:c>
      <x:c r="K29" s="926" t="s">
        <x:v>1510</x:v>
      </x:c>
      <x:c r="L29" s="926" t="s">
        <x:v>744</x:v>
      </x:c>
    </x:row>
    <x:row r="30" spans="1:14" s="900" customFormat="1" ht="25.5">
      <x:c r="A30" s="889"/>
      <x:c r="B30" s="891" t="s">
        <x:v>478</x:v>
      </x:c>
      <x:c r="C30" s="897" t="s">
        <x:v>475</x:v>
      </x:c>
      <x:c r="D30" s="897" t="s">
        <x:v>1610</x:v>
      </x:c>
      <x:c r="E30" s="897" t="s">
        <x:v>476</x:v>
      </x:c>
      <x:c r="F30" s="897" t="s">
        <x:v>527</x:v>
      </x:c>
      <x:c r="G30" s="897" t="s">
        <x:v>477</x:v>
      </x:c>
      <x:c r="H30" s="926"/>
      <x:c r="I30" s="927"/>
      <x:c r="J30" s="927"/>
      <x:c r="K30" s="927"/>
      <x:c r="L30" s="927"/>
      <x:c r="M30" s="887"/>
      <x:c r="N30" s="887"/>
    </x:row>
    <x:row r="31" spans="1:14" s="900" customFormat="1">
      <x:c r="C31" s="891" t="s">
        <x:v>479</x:v>
      </x:c>
      <x:c r="D31" s="891" t="s">
        <x:v>480</x:v>
      </x:c>
      <x:c r="E31" s="897" t="s">
        <x:v>481</x:v>
      </x:c>
      <x:c r="F31" s="891" t="s">
        <x:v>482</x:v>
      </x:c>
      <x:c r="G31" s="897" t="s">
        <x:v>483</x:v>
      </x:c>
      <x:c r="H31" s="891" t="s">
        <x:v>484</x:v>
      </x:c>
      <x:c r="I31" s="891" t="s">
        <x:v>485</x:v>
      </x:c>
      <x:c r="J31" s="891" t="s">
        <x:v>486</x:v>
      </x:c>
      <x:c r="K31" s="891" t="s">
        <x:v>487</x:v>
      </x:c>
      <x:c r="L31" s="897" t="s">
        <x:v>488</x:v>
      </x:c>
      <x:c r="M31" s="887"/>
      <x:c r="N31" s="887"/>
    </x:row>
    <x:row r="32" spans="1:14" s="900" customFormat="1">
      <x:c r="A32" s="889"/>
      <x:c r="B32" s="901" t="s">
        <x:v>1532</x:v>
      </x:c>
      <x:c r="C32" s="928" t="s">
        <x:v>294</x:v>
      </x:c>
      <x:c r="D32" s="928">
        <x:v>28</x:v>
      </x:c>
      <x:c r="E32" s="928">
        <x:v>50</x:v>
      </x:c>
      <x:c r="F32" s="928">
        <x:v>47</x:v>
      </x:c>
      <x:c r="G32" s="928">
        <x:v>45</x:v>
      </x:c>
      <x:c r="H32" s="929"/>
      <x:c r="I32" s="929"/>
      <x:c r="J32" s="929"/>
      <x:c r="K32" s="929"/>
      <x:c r="L32" s="929"/>
      <x:c r="M32" s="887"/>
      <x:c r="N32" s="887"/>
    </x:row>
    <x:row r="33" spans="1:16" s="1806" customFormat="1" ht="51" customHeight="1">
      <x:c r="A33" s="889"/>
      <x:c r="B33" s="891"/>
      <x:c r="C33" s="914" t="s">
        <x:v>296</x:v>
      </x:c>
      <x:c r="D33" s="914" t="s">
        <x:v>929</x:v>
      </x:c>
      <x:c r="E33" s="1807" t="s">
        <x:v>1533</x:v>
      </x:c>
      <x:c r="F33" s="914" t="s">
        <x:v>528</x:v>
      </x:c>
      <x:c r="G33" s="930" t="s">
        <x:v>605</x:v>
      </x:c>
      <x:c r="H33" s="930" t="s">
        <x:v>768</x:v>
      </x:c>
      <x:c r="I33" s="926" t="s">
        <x:v>290</x:v>
      </x:c>
      <x:c r="J33" s="926" t="s">
        <x:v>290</x:v>
      </x:c>
      <x:c r="K33" s="926" t="s">
        <x:v>290</x:v>
      </x:c>
      <x:c r="L33" s="926" t="s">
        <x:v>290</x:v>
      </x:c>
      <x:c r="M33" s="933"/>
      <x:c r="N33" s="933"/>
    </x:row>
    <x:row r="34" spans="1:16">
      <x:c r="A34" s="889">
        <x:v>17</x:v>
      </x:c>
      <x:c r="B34" s="904" t="s">
        <x:v>490</x:v>
      </x:c>
      <x:c r="C34" s="905"/>
      <x:c r="D34" s="905">
        <x:v>782029</x:v>
      </x:c>
      <x:c r="E34" s="905">
        <x:v>5719914</x:v>
      </x:c>
      <x:c r="F34" s="905"/>
      <x:c r="G34" s="1492">
        <x:f>+'5 - Cost Support 1'!G111</x:f>
        <x:v>2298412.8933491544</x:v>
      </x:c>
      <x:c r="H34" s="905"/>
      <x:c r="I34" s="931"/>
      <x:c r="J34" s="931"/>
      <x:c r="K34" s="931"/>
      <x:c r="L34" s="931"/>
      <x:c r="M34" s="1496"/>
      <x:c r="N34" s="1496"/>
    </x:row>
    <x:row r="35" spans="1:16">
      <x:c r="A35" s="889">
        <x:v>18</x:v>
      </x:c>
      <x:c r="B35" s="904" t="s">
        <x:v>491</x:v>
      </x:c>
      <x:c r="C35" s="905"/>
      <x:c r="D35" s="905">
        <x:v>782029</x:v>
      </x:c>
      <x:c r="E35" s="905">
        <x:v>5199530.9567180481</x:v>
      </x:c>
      <x:c r="F35" s="906"/>
      <x:c r="G35" s="1492">
        <x:f>+'5 - Cost Support 1'!H111</x:f>
        <x:v>2099773.6534036696</x:v>
      </x:c>
      <x:c r="H35" s="906"/>
      <x:c r="I35" s="931"/>
      <x:c r="J35" s="931"/>
      <x:c r="K35" s="931"/>
      <x:c r="L35" s="931"/>
      <x:c r="M35" s="1496"/>
      <x:c r="N35" s="1496"/>
    </x:row>
    <x:row r="36" spans="1:16">
      <x:c r="A36" s="889">
        <x:v>19</x:v>
      </x:c>
      <x:c r="B36" s="888" t="s">
        <x:v>492</x:v>
      </x:c>
      <x:c r="C36" s="905"/>
      <x:c r="D36" s="905">
        <x:v>782029</x:v>
      </x:c>
      <x:c r="E36" s="905">
        <x:v>5533757.3699306743</x:v>
      </x:c>
      <x:c r="F36" s="906"/>
      <x:c r="G36" s="1492">
        <x:f>+'5 - Cost Support 1'!I111</x:f>
        <x:v>1958344.7644587951</x:v>
      </x:c>
      <x:c r="H36" s="906"/>
      <x:c r="I36" s="931"/>
      <x:c r="J36" s="931"/>
      <x:c r="K36" s="931"/>
      <x:c r="L36" s="931"/>
      <x:c r="M36" s="1496"/>
      <x:c r="N36" s="1496"/>
    </x:row>
    <x:row r="37" spans="1:16">
      <x:c r="A37" s="889">
        <x:v>20</x:v>
      </x:c>
      <x:c r="B37" s="888" t="s">
        <x:v>493</x:v>
      </x:c>
      <x:c r="C37" s="905"/>
      <x:c r="D37" s="905">
        <x:v>782029</x:v>
      </x:c>
      <x:c r="E37" s="905">
        <x:v>5503086.8767593792</x:v>
      </x:c>
      <x:c r="F37" s="906"/>
      <x:c r="G37" s="1492">
        <x:f>+'5 - Cost Support 1'!J111</x:f>
        <x:v>1858068.8719666277</x:v>
      </x:c>
      <x:c r="H37" s="906"/>
      <x:c r="I37" s="931"/>
      <x:c r="J37" s="931"/>
      <x:c r="K37" s="931"/>
      <x:c r="L37" s="931"/>
      <x:c r="M37" s="1496"/>
      <x:c r="N37" s="1496"/>
    </x:row>
    <x:row r="38" spans="1:16">
      <x:c r="A38" s="889">
        <x:v>21</x:v>
      </x:c>
      <x:c r="B38" s="888" t="s">
        <x:v>161</x:v>
      </x:c>
      <x:c r="C38" s="905"/>
      <x:c r="D38" s="905">
        <x:v>782029</x:v>
      </x:c>
      <x:c r="E38" s="905">
        <x:v>5609574.5909643145</x:v>
      </x:c>
      <x:c r="F38" s="906"/>
      <x:c r="G38" s="1492">
        <x:f>+'5 - Cost Support 1'!K111</x:f>
        <x:v>1723902.9635919598</x:v>
      </x:c>
      <x:c r="H38" s="906"/>
      <x:c r="I38" s="931"/>
      <x:c r="J38" s="931"/>
      <x:c r="K38" s="931"/>
      <x:c r="L38" s="931"/>
      <x:c r="M38" s="1496"/>
      <x:c r="N38" s="1496"/>
    </x:row>
    <x:row r="39" spans="1:16">
      <x:c r="A39" s="889">
        <x:v>22</x:v>
      </x:c>
      <x:c r="B39" s="888" t="s">
        <x:v>162</x:v>
      </x:c>
      <x:c r="C39" s="905"/>
      <x:c r="D39" s="905">
        <x:v>782029</x:v>
      </x:c>
      <x:c r="E39" s="905">
        <x:v>5934673.7430641549</x:v>
      </x:c>
      <x:c r="F39" s="906"/>
      <x:c r="G39" s="1492">
        <x:f>+'5 - Cost Support 1'!L111</x:f>
        <x:v>1585882.3553157272</x:v>
      </x:c>
      <x:c r="H39" s="906"/>
      <x:c r="I39" s="931"/>
      <x:c r="J39" s="931"/>
      <x:c r="K39" s="931"/>
      <x:c r="L39" s="931"/>
      <x:c r="M39" s="1496"/>
      <x:c r="N39" s="1496"/>
    </x:row>
    <x:row r="40" spans="1:16">
      <x:c r="A40" s="889">
        <x:v>23</x:v>
      </x:c>
      <x:c r="B40" s="888" t="s">
        <x:v>163</x:v>
      </x:c>
      <x:c r="C40" s="905"/>
      <x:c r="D40" s="905">
        <x:v>782029</x:v>
      </x:c>
      <x:c r="E40" s="905">
        <x:v>6264463.486051809</x:v>
      </x:c>
      <x:c r="F40" s="906"/>
      <x:c r="G40" s="1492">
        <x:f>+'5 - Cost Support 1'!M111</x:f>
        <x:v>1404748.6159357813</x:v>
      </x:c>
      <x:c r="H40" s="906"/>
      <x:c r="I40" s="931"/>
      <x:c r="J40" s="931"/>
      <x:c r="K40" s="931"/>
      <x:c r="L40" s="931"/>
      <x:c r="M40" s="1496"/>
      <x:c r="N40" s="1496"/>
    </x:row>
    <x:row r="41" spans="1:16">
      <x:c r="A41" s="889">
        <x:v>24</x:v>
      </x:c>
      <x:c r="B41" s="888" t="s">
        <x:v>494</x:v>
      </x:c>
      <x:c r="C41" s="905"/>
      <x:c r="D41" s="905">
        <x:v>782029</x:v>
      </x:c>
      <x:c r="E41" s="905">
        <x:v>6301962.5267143482</x:v>
      </x:c>
      <x:c r="F41" s="906"/>
      <x:c r="G41" s="1492">
        <x:f>+'5 - Cost Support 1'!N111</x:f>
        <x:v>1214242.8116090994</x:v>
      </x:c>
      <x:c r="H41" s="906"/>
      <x:c r="I41" s="931"/>
      <x:c r="J41" s="931"/>
      <x:c r="K41" s="931"/>
      <x:c r="L41" s="931"/>
      <x:c r="M41" s="1496"/>
      <x:c r="N41" s="1496"/>
    </x:row>
    <x:row r="42" spans="1:16">
      <x:c r="A42" s="889">
        <x:v>25</x:v>
      </x:c>
      <x:c r="B42" s="888" t="s">
        <x:v>495</x:v>
      </x:c>
      <x:c r="C42" s="905"/>
      <x:c r="D42" s="905">
        <x:v>782029</x:v>
      </x:c>
      <x:c r="E42" s="905">
        <x:v>6328331.0070617376</x:v>
      </x:c>
      <x:c r="F42" s="906"/>
      <x:c r="G42" s="1492">
        <x:f>+'5 - Cost Support 1'!O111</x:f>
        <x:v>1196527.2470439759</x:v>
      </x:c>
      <x:c r="H42" s="906"/>
      <x:c r="I42" s="931"/>
      <x:c r="J42" s="931"/>
      <x:c r="K42" s="931"/>
      <x:c r="L42" s="931"/>
      <x:c r="M42" s="1496"/>
      <x:c r="N42" s="1496"/>
    </x:row>
    <x:row r="43" spans="1:16">
      <x:c r="A43" s="889">
        <x:v>26</x:v>
      </x:c>
      <x:c r="B43" s="888" t="s">
        <x:v>496</x:v>
      </x:c>
      <x:c r="C43" s="905"/>
      <x:c r="D43" s="905">
        <x:v>782029</x:v>
      </x:c>
      <x:c r="E43" s="905">
        <x:v>6314405.3194387779</x:v>
      </x:c>
      <x:c r="F43" s="906"/>
      <x:c r="G43" s="1492">
        <x:f>+'5 - Cost Support 1'!P111</x:f>
        <x:v>1065858.2284484576</x:v>
      </x:c>
      <x:c r="H43" s="906"/>
      <x:c r="I43" s="931"/>
      <x:c r="J43" s="931"/>
      <x:c r="K43" s="931"/>
      <x:c r="L43" s="931"/>
      <x:c r="M43" s="1496"/>
      <x:c r="N43" s="1496"/>
    </x:row>
    <x:row r="44" spans="1:16">
      <x:c r="A44" s="889">
        <x:v>27</x:v>
      </x:c>
      <x:c r="B44" s="888" t="s">
        <x:v>497</x:v>
      </x:c>
      <x:c r="C44" s="905"/>
      <x:c r="D44" s="905">
        <x:v>782029</x:v>
      </x:c>
      <x:c r="E44" s="905">
        <x:v>6273673.5837778123</x:v>
      </x:c>
      <x:c r="F44" s="906"/>
      <x:c r="G44" s="1492">
        <x:f>+'5 - Cost Support 1'!Q111</x:f>
        <x:v>945597.17671518633</x:v>
      </x:c>
      <x:c r="H44" s="906"/>
      <x:c r="I44" s="931"/>
      <x:c r="J44" s="931"/>
      <x:c r="K44" s="931"/>
      <x:c r="L44" s="931"/>
      <x:c r="M44" s="1496"/>
      <x:c r="N44" s="1496"/>
    </x:row>
    <x:row r="45" spans="1:16">
      <x:c r="A45" s="889">
        <x:v>28</x:v>
      </x:c>
      <x:c r="B45" s="888" t="s">
        <x:v>498</x:v>
      </x:c>
      <x:c r="C45" s="905"/>
      <x:c r="D45" s="905">
        <x:v>782029</x:v>
      </x:c>
      <x:c r="E45" s="905">
        <x:v>6342501.1829342023</x:v>
      </x:c>
      <x:c r="F45" s="906"/>
      <x:c r="G45" s="1492">
        <x:f>+'5 - Cost Support 1'!R111</x:f>
        <x:v>791131.32687506825</x:v>
      </x:c>
      <x:c r="H45" s="906"/>
      <x:c r="I45" s="931"/>
      <x:c r="J45" s="931"/>
      <x:c r="K45" s="931"/>
      <x:c r="L45" s="931"/>
      <x:c r="M45" s="1496"/>
      <x:c r="N45" s="1496"/>
    </x:row>
    <x:row r="46" spans="1:16">
      <x:c r="A46" s="889">
        <x:v>29</x:v>
      </x:c>
      <x:c r="B46" s="888" t="s">
        <x:v>499</x:v>
      </x:c>
      <x:c r="C46" s="905"/>
      <x:c r="D46" s="905">
        <x:v>782029</x:v>
      </x:c>
      <x:c r="E46" s="905">
        <x:v>6625923</x:v>
      </x:c>
      <x:c r="F46" s="905"/>
      <x:c r="G46" s="1492">
        <x:f>+'5 - Cost Support 1'!S111</x:f>
        <x:v>629097.67585078592</x:v>
      </x:c>
      <x:c r="H46" s="905"/>
      <x:c r="I46" s="931"/>
      <x:c r="J46" s="931"/>
      <x:c r="K46" s="931"/>
      <x:c r="L46" s="931"/>
      <x:c r="M46" s="1496"/>
      <x:c r="N46" s="1496"/>
    </x:row>
    <x:row r="47" spans="1:16" ht="13.5" thickBot="1">
      <x:c r="A47" s="889">
        <x:v>30</x:v>
      </x:c>
      <x:c r="B47" s="923" t="s">
        <x:v>723</x:v>
      </x:c>
      <x:c r="C47" s="908">
        <x:f>SUM(C34:C46)/13</x:f>
        <x:v>0</x:v>
      </x:c>
      <x:c r="D47" s="908">
        <x:f t="shared" ref="D47:H47" si="5">SUM(D34:D46)/13</x:f>
        <x:v>782029</x:v>
      </x:c>
      <x:c r="E47" s="908">
        <x:f t="shared" si="5"/>
        <x:v>5996292.1264165584</x:v>
      </x:c>
      <x:c r="F47" s="908">
        <x:f t="shared" si="5"/>
        <x:v>0</x:v>
      </x:c>
      <x:c r="G47" s="1491">
        <x:f>AVERAGE(G34:G46)</x:f>
        <x:v>1443968.3526587912</x:v>
      </x:c>
      <x:c r="H47" s="908">
        <x:f t="shared" si="5"/>
        <x:v>0</x:v>
      </x:c>
      <x:c r="I47" s="908"/>
      <x:c r="J47" s="908"/>
      <x:c r="K47" s="932"/>
      <x:c r="L47" s="908"/>
      <x:c r="M47" s="1496"/>
      <x:c r="N47" s="1496"/>
      <x:c r="O47" s="900"/>
    </x:row>
    <x:row r="48" spans="1:16" ht="13.5" thickTop="1">
      <x:c r="A48" s="889"/>
      <x:c r="B48" s="888"/>
      <x:c r="E48" s="257"/>
      <x:c r="F48" s="257"/>
      <x:c r="G48" s="257"/>
      <x:c r="H48" s="257"/>
      <x:c r="I48" s="910"/>
      <x:c r="K48" s="890"/>
      <x:c r="M48" s="1496"/>
      <x:c r="N48" s="1496"/>
      <x:c r="P48" s="900"/>
    </x:row>
    <x:row r="49" spans="1:18">
      <x:c r="A49" s="889"/>
      <x:c r="K49" s="933"/>
      <x:c r="M49" s="1496"/>
      <x:c r="N49" s="1496"/>
      <x:c r="P49" s="900"/>
    </x:row>
    <x:row r="50" spans="1:18">
      <x:c r="A50" s="934"/>
      <x:c r="B50" s="935"/>
      <x:c r="C50" s="936"/>
      <x:c r="D50" s="936"/>
      <x:c r="E50" s="936"/>
      <x:c r="F50" s="936"/>
      <x:c r="G50" s="936"/>
      <x:c r="M50" s="1496"/>
      <x:c r="N50" s="1496"/>
      <x:c r="O50" s="900"/>
      <x:c r="P50" s="900"/>
      <x:c r="Q50" s="900"/>
      <x:c r="R50" s="900"/>
    </x:row>
    <x:row r="51" spans="1:18">
      <x:c r="A51" s="934"/>
      <x:c r="B51" s="935"/>
      <x:c r="C51" s="936"/>
      <x:c r="D51" s="936"/>
      <x:c r="E51" s="936"/>
      <x:c r="F51" s="936"/>
      <x:c r="G51" s="936"/>
      <x:c r="M51" s="1496"/>
      <x:c r="N51" s="1496"/>
      <x:c r="O51" s="900"/>
      <x:c r="P51" s="900"/>
      <x:c r="Q51" s="900"/>
      <x:c r="R51" s="900"/>
    </x:row>
    <x:row r="52" spans="1:18">
      <x:c r="A52" s="889" t="s">
        <x:v>503</x:v>
      </x:c>
    </x:row>
    <x:row r="53" spans="1:18" ht="12.75" customHeight="1">
      <x:c r="A53" s="889" t="s">
        <x:v>9</x:v>
      </x:c>
      <x:c r="B53" s="1984" t="s">
        <x:v>1097</x:v>
      </x:c>
      <x:c r="C53" s="1984"/>
      <x:c r="D53" s="1984"/>
      <x:c r="E53" s="1984"/>
      <x:c r="F53" s="1984"/>
      <x:c r="G53" s="1984"/>
      <x:c r="H53" s="1984"/>
      <x:c r="I53" s="1984"/>
      <x:c r="J53" s="1984"/>
      <x:c r="K53" s="1984"/>
      <x:c r="L53" s="1984"/>
    </x:row>
    <x:row r="54" spans="1:18" ht="12.75" customHeight="1">
      <x:c r="A54" s="889" t="s">
        <x:v>10</x:v>
      </x:c>
      <x:c r="B54" s="887" t="s">
        <x:v>504</x:v>
      </x:c>
      <x:c r="C54" s="937"/>
      <x:c r="D54" s="937"/>
      <x:c r="E54" s="937"/>
      <x:c r="F54" s="937"/>
      <x:c r="G54" s="937"/>
      <x:c r="H54" s="937"/>
      <x:c r="I54" s="937"/>
      <x:c r="J54" s="937"/>
      <x:c r="K54" s="937"/>
      <x:c r="L54" s="937"/>
    </x:row>
    <x:row r="55" spans="1:18">
      <x:c r="A55" s="889"/>
      <x:c r="B55" s="938" t="s">
        <x:v>505</x:v>
      </x:c>
      <x:c r="C55" s="939"/>
      <x:c r="D55" s="939"/>
      <x:c r="E55" s="939"/>
      <x:c r="F55" s="939"/>
      <x:c r="G55" s="939"/>
      <x:c r="H55" s="939"/>
      <x:c r="I55" s="939"/>
      <x:c r="J55" s="939"/>
      <x:c r="K55" s="939"/>
      <x:c r="L55" s="939"/>
    </x:row>
    <x:row r="56" spans="1:18">
      <x:c r="A56" s="889"/>
      <x:c r="B56" s="938" t="s">
        <x:v>506</x:v>
      </x:c>
      <x:c r="C56" s="939"/>
      <x:c r="D56" s="939"/>
      <x:c r="E56" s="939"/>
      <x:c r="F56" s="939"/>
      <x:c r="G56" s="939"/>
      <x:c r="H56" s="939"/>
      <x:c r="I56" s="939"/>
      <x:c r="J56" s="939"/>
      <x:c r="K56" s="939"/>
      <x:c r="L56" s="939"/>
    </x:row>
    <x:row r="57" spans="1:18" ht="12.75" customHeight="1">
      <x:c r="A57" s="889" t="s">
        <x:v>11</x:v>
      </x:c>
      <x:c r="B57" s="887" t="s">
        <x:v>1629</x:v>
      </x:c>
    </x:row>
    <x:row r="58" spans="1:18">
      <x:c r="A58" s="889" t="s">
        <x:v>14</x:v>
      </x:c>
      <x:c r="B58" s="940" t="s">
        <x:v>508</x:v>
      </x:c>
    </x:row>
    <x:row r="59" spans="1:18">
      <x:c r="A59" s="889" t="s">
        <x:v>136</x:v>
      </x:c>
      <x:c r="B59" s="887" t="s">
        <x:v>509</x:v>
      </x:c>
    </x:row>
    <x:row r="60" spans="1:18">
      <x:c r="A60" s="889" t="s">
        <x:v>137</x:v>
      </x:c>
      <x:c r="B60" s="887" t="s">
        <x:v>1538</x:v>
      </x:c>
    </x:row>
    <x:row r="61" spans="1:18">
      <x:c r="A61" s="941" t="s">
        <x:v>138</x:v>
      </x:c>
      <x:c r="B61" s="919" t="s">
        <x:v>1098</x:v>
      </x:c>
    </x:row>
  </x:sheetData>
  <x:mergeCells count="9">
    <x:mergeCell ref="C28:J28"/>
    <x:mergeCell ref="B53:L53"/>
    <x:mergeCell ref="I6:J6"/>
    <x:mergeCell ref="K6:M6"/>
    <x:mergeCell ref="A1:M1"/>
    <x:mergeCell ref="A2:M2"/>
    <x:mergeCell ref="A3:M3"/>
    <x:mergeCell ref="C6:E6"/>
    <x:mergeCell ref="F6:H6"/>
  </x:mergeCells>
  <x:printOptions horizontalCentered="1"/>
  <x:pageMargins left="0.2" right="0.2" top="0.5" bottom="0.5" header="0.3" footer="0.3"/>
  <x:pageSetup scale="41" orientation="landscape" r:id="rId2"/>
  <x:rowBreaks count="1" manualBreakCount="1">
    <x:brk id="48" max="16383" man="1"/>
  </x:rowBreaks>
  <x:ignoredErrors>
    <x:ignoredError sqref="K24:L24" formula="1"/>
  </x:ignoredErrors>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E914D0-09EF-4237-80DC-1360D70D7472}" mc:Ignorable="x14ac xr xr2 xr3">
  <x:sheetPr>
    <x:pageSetUpPr fitToPage="1"/>
  </x:sheetPr>
  <x:dimension ref="A1:P70"/>
  <x:sheetViews>
    <x:sheetView zoomScale="80" zoomScaleNormal="80" workbookViewId="0">
      <x:pane xSplit="1" ySplit="4" topLeftCell="B5" activePane="bottomRight" state="frozen"/>
      <x:selection activeCell="C390" sqref="C390"/>
      <x:selection pane="topRight" activeCell="C390" sqref="C390"/>
      <x:selection pane="bottomLeft" activeCell="C390" sqref="C390"/>
      <x:selection pane="bottomRight" activeCell="C390" sqref="C390"/>
    </x:sheetView>
  </x:sheetViews>
  <x:sheetFormatPr defaultColWidth="11.42578125" defaultRowHeight="12.75"/>
  <x:cols>
    <x:col min="1" max="1" width="6.28515625" style="886" customWidth="1"/>
    <x:col min="2" max="2" width="37.28515625" style="887" bestFit="1" customWidth="1"/>
    <x:col min="3" max="3" width="30.85546875" style="887" customWidth="1"/>
    <x:col min="4" max="4" width="29.140625" style="887" customWidth="1"/>
    <x:col min="5" max="5" width="24.7109375" style="887" customWidth="1"/>
    <x:col min="6" max="6" width="20.5703125" style="887" customWidth="1"/>
    <x:col min="7" max="7" width="24.42578125" style="887" customWidth="1"/>
    <x:col min="8" max="8" width="22.28515625" style="887" customWidth="1"/>
    <x:col min="9" max="9" width="23.42578125" style="887" customWidth="1"/>
    <x:col min="10" max="10" width="23.140625" style="887" customWidth="1"/>
    <x:col min="11" max="12" width="27.5703125" style="887" customWidth="1"/>
    <x:col min="13" max="13" width="26.140625" style="887" customWidth="1"/>
    <x:col min="14" max="14" width="24.42578125" style="887" customWidth="1"/>
    <x:col min="15" max="16" width="15.140625" style="887" customWidth="1"/>
    <x:col min="17" max="17" width="20.28515625" style="887" customWidth="1"/>
    <x:col min="18" max="16384" width="11.42578125" style="887"/>
  </x:cols>
  <x:sheetData>
    <x:row r="1" spans="1:16" ht="15" customHeight="1">
      <x:c r="A1" s="1951" t="s">
        <x:v>1397</x:v>
      </x:c>
      <x:c r="B1" s="1951"/>
      <x:c r="C1" s="1951"/>
      <x:c r="D1" s="1951"/>
      <x:c r="E1" s="1951"/>
      <x:c r="F1" s="1951"/>
      <x:c r="G1" s="1951"/>
      <x:c r="H1" s="1951"/>
      <x:c r="I1" s="1951"/>
      <x:c r="J1" s="1951"/>
      <x:c r="K1" s="1951"/>
      <x:c r="L1" s="1951"/>
      <x:c r="M1" s="1951"/>
      <x:c r="N1" s="1951"/>
    </x:row>
    <x:row r="2" spans="1:16" ht="15" customHeight="1">
      <x:c r="A2" s="1954" t="s">
        <x:v>523</x:v>
      </x:c>
      <x:c r="B2" s="1954"/>
      <x:c r="C2" s="1954"/>
      <x:c r="D2" s="1954"/>
      <x:c r="E2" s="1954"/>
      <x:c r="F2" s="1954"/>
      <x:c r="G2" s="1954"/>
      <x:c r="H2" s="1954"/>
      <x:c r="I2" s="1954"/>
      <x:c r="J2" s="1954"/>
      <x:c r="K2" s="1954"/>
      <x:c r="L2" s="1954"/>
      <x:c r="M2" s="1954"/>
      <x:c r="N2" s="1954"/>
      <x:c r="O2" s="890"/>
    </x:row>
    <x:row r="3" spans="1:16" ht="15" customHeight="1">
      <x:c r="A3" s="1990" t="s">
        <x:v>524</x:v>
      </x:c>
      <x:c r="B3" s="1990"/>
      <x:c r="C3" s="1990"/>
      <x:c r="D3" s="1990"/>
      <x:c r="E3" s="1990"/>
      <x:c r="F3" s="1990"/>
      <x:c r="G3" s="1990"/>
      <x:c r="H3" s="1990"/>
      <x:c r="I3" s="1990"/>
      <x:c r="J3" s="1990"/>
      <x:c r="K3" s="1990"/>
      <x:c r="L3" s="1990"/>
      <x:c r="M3" s="1990"/>
      <x:c r="N3" s="1990"/>
    </x:row>
    <x:row r="4" spans="1:16">
      <x:c r="A4" s="889"/>
      <x:c r="C4" s="888"/>
      <x:c r="D4" s="888"/>
      <x:c r="E4" s="892"/>
      <x:c r="F4" s="888"/>
      <x:c r="G4" s="888"/>
      <x:c r="H4" s="888"/>
      <x:c r="I4" s="702"/>
      <x:c r="J4" s="888"/>
      <x:c r="K4" s="888"/>
      <x:c r="L4" s="888"/>
      <x:c r="M4" s="888"/>
      <x:c r="P4" s="893"/>
    </x:row>
    <x:row r="5" spans="1:16" ht="13.5" thickBot="1">
      <x:c r="A5" s="889"/>
      <x:c r="B5" s="894"/>
      <x:c r="C5" s="894"/>
      <x:c r="D5" s="894"/>
      <x:c r="E5" s="894"/>
      <x:c r="F5" s="894"/>
      <x:c r="G5" s="888"/>
      <x:c r="H5" s="888"/>
      <x:c r="I5" s="888"/>
      <x:c r="J5" s="888"/>
      <x:c r="K5" s="888"/>
      <x:c r="L5" s="888"/>
      <x:c r="M5" s="894"/>
    </x:row>
    <x:row r="6" spans="1:16" ht="13.5" thickBot="1">
      <x:c r="A6" s="889"/>
      <x:c r="B6" s="895" t="s">
        <x:v>768</x:v>
      </x:c>
      <x:c r="C6" s="1993" t="s">
        <x:v>1139</x:v>
      </x:c>
      <x:c r="D6" s="1996"/>
      <x:c r="E6" s="1996"/>
      <x:c r="F6" s="1997"/>
      <x:c r="G6" s="1993" t="s">
        <x:v>1153</x:v>
      </x:c>
      <x:c r="H6" s="1996"/>
      <x:c r="I6" s="1996"/>
      <x:c r="J6" s="1997"/>
      <x:c r="K6" s="1993" t="s">
        <x:v>1154</x:v>
      </x:c>
      <x:c r="L6" s="1996"/>
      <x:c r="M6" s="1996"/>
      <x:c r="N6" s="1997"/>
      <x:c r="P6" s="893"/>
    </x:row>
    <x:row r="7" spans="1:16" s="899" customFormat="1" ht="25.5">
      <x:c r="A7" s="896" t="s">
        <x:v>473</x:v>
      </x:c>
      <x:c r="B7" s="897" t="s">
        <x:v>159</x:v>
      </x:c>
      <x:c r="C7" s="897" t="s">
        <x:v>525</x:v>
      </x:c>
      <x:c r="D7" s="897" t="s">
        <x:v>208</x:v>
      </x:c>
      <x:c r="E7" s="897" t="s">
        <x:v>145</x:v>
      </x:c>
      <x:c r="F7" s="898" t="s">
        <x:v>474</x:v>
      </x:c>
      <x:c r="G7" s="897" t="s">
        <x:v>525</x:v>
      </x:c>
      <x:c r="H7" s="897" t="s">
        <x:v>208</x:v>
      </x:c>
      <x:c r="I7" s="897" t="s">
        <x:v>145</x:v>
      </x:c>
      <x:c r="J7" s="898" t="s">
        <x:v>474</x:v>
      </x:c>
      <x:c r="K7" s="897" t="s">
        <x:v>525</x:v>
      </x:c>
      <x:c r="L7" s="897" t="s">
        <x:v>208</x:v>
      </x:c>
      <x:c r="M7" s="897" t="s">
        <x:v>145</x:v>
      </x:c>
      <x:c r="N7" s="898" t="s">
        <x:v>474</x:v>
      </x:c>
      <x:c r="O7" s="888"/>
    </x:row>
    <x:row r="8" spans="1:16" s="900" customFormat="1">
      <x:c r="A8" s="889"/>
      <x:c r="B8" s="891" t="s">
        <x:v>478</x:v>
      </x:c>
      <x:c r="C8" s="891" t="s">
        <x:v>479</x:v>
      </x:c>
      <x:c r="D8" s="891" t="s">
        <x:v>480</x:v>
      </x:c>
      <x:c r="E8" s="897" t="s">
        <x:v>481</x:v>
      </x:c>
      <x:c r="F8" s="891" t="s">
        <x:v>482</x:v>
      </x:c>
      <x:c r="G8" s="891" t="s">
        <x:v>483</x:v>
      </x:c>
      <x:c r="H8" s="897" t="s">
        <x:v>484</x:v>
      </x:c>
      <x:c r="I8" s="891" t="s">
        <x:v>485</x:v>
      </x:c>
      <x:c r="J8" s="891" t="s">
        <x:v>486</x:v>
      </x:c>
      <x:c r="K8" s="897" t="s">
        <x:v>487</x:v>
      </x:c>
      <x:c r="L8" s="891" t="s">
        <x:v>488</x:v>
      </x:c>
      <x:c r="M8" s="897" t="s">
        <x:v>510</x:v>
      </x:c>
      <x:c r="N8" s="897" t="s">
        <x:v>722</x:v>
      </x:c>
      <x:c r="O8" s="888"/>
    </x:row>
    <x:row r="9" spans="1:16" s="900" customFormat="1">
      <x:c r="A9" s="889"/>
      <x:c r="B9" s="901" t="s">
        <x:v>1532</x:v>
      </x:c>
      <x:c r="C9" s="902"/>
      <x:c r="D9" s="902"/>
      <x:c r="E9" s="902"/>
      <x:c r="F9" s="903"/>
      <x:c r="G9" s="902"/>
      <x:c r="H9" s="902"/>
      <x:c r="I9" s="902"/>
      <x:c r="J9" s="903"/>
      <x:c r="K9" s="902">
        <x:v>6</x:v>
      </x:c>
      <x:c r="L9" s="902"/>
      <x:c r="M9" s="902"/>
      <x:c r="N9" s="903"/>
      <x:c r="O9" s="888"/>
    </x:row>
    <x:row r="10" spans="1:16" s="1806" customFormat="1" ht="117.75" customHeight="1">
      <x:c r="A10" s="889"/>
      <x:c r="B10" s="891"/>
      <x:c r="C10" s="914" t="s">
        <x:v>924</x:v>
      </x:c>
      <x:c r="D10" s="914" t="s">
        <x:v>1539</x:v>
      </x:c>
      <x:c r="E10" s="914" t="s">
        <x:v>1634</x:v>
      </x:c>
      <x:c r="F10" s="914" t="s">
        <x:v>1631</x:v>
      </x:c>
      <x:c r="G10" s="914" t="s">
        <x:v>925</x:v>
      </x:c>
      <x:c r="H10" s="914" t="s">
        <x:v>909</x:v>
      </x:c>
      <x:c r="I10" s="914" t="s">
        <x:v>1615</x:v>
      </x:c>
      <x:c r="J10" s="914" t="s">
        <x:v>489</x:v>
      </x:c>
      <x:c r="K10" s="914" t="s">
        <x:v>910</x:v>
      </x:c>
      <x:c r="L10" s="914" t="s">
        <x:v>911</x:v>
      </x:c>
      <x:c r="M10" s="914" t="s">
        <x:v>912</x:v>
      </x:c>
      <x:c r="N10" s="914" t="s">
        <x:v>913</x:v>
      </x:c>
      <x:c r="O10" s="902"/>
    </x:row>
    <x:row r="11" spans="1:16">
      <x:c r="A11" s="889">
        <x:v>1</x:v>
      </x:c>
      <x:c r="B11" s="904" t="s">
        <x:v>490</x:v>
      </x:c>
      <x:c r="C11" s="906">
        <x:v>5196703409</x:v>
      </x:c>
      <x:c r="D11" s="906">
        <x:v>1926600986</x:v>
      </x:c>
      <x:c r="E11" s="906">
        <x:v>329516916</x:v>
      </x:c>
      <x:c r="F11" s="905">
        <x:v>0</x:v>
      </x:c>
      <x:c r="G11" s="905">
        <x:v>4362475.9100000011</x:v>
      </x:c>
      <x:c r="H11" s="905">
        <x:v>0</x:v>
      </x:c>
      <x:c r="I11" s="906">
        <x:v>42666.969999999987</x:v>
      </x:c>
      <x:c r="J11" s="905">
        <x:v>0</x:v>
      </x:c>
      <x:c r="K11" s="905">
        <x:f>+C11-G11</x:f>
        <x:v>5192340933.0900002</x:v>
      </x:c>
      <x:c r="L11" s="905">
        <x:f>+D11-H11</x:f>
        <x:v>1926600986</x:v>
      </x:c>
      <x:c r="M11" s="905">
        <x:f>+E11-I11</x:f>
        <x:v>329474249.02999997</x:v>
      </x:c>
      <x:c r="N11" s="905">
        <x:f>+F11-J11</x:f>
        <x:v>0</x:v>
      </x:c>
      <x:c r="P11" s="888"/>
    </x:row>
    <x:row r="12" spans="1:16" ht="13.5" customHeight="1">
      <x:c r="A12" s="889">
        <x:v>2</x:v>
      </x:c>
      <x:c r="B12" s="904" t="s">
        <x:v>491</x:v>
      </x:c>
      <x:c r="C12" s="906">
        <x:v>5214542953.8300009</x:v>
      </x:c>
      <x:c r="D12" s="906">
        <x:v>1928519028.4000003</x:v>
      </x:c>
      <x:c r="E12" s="906">
        <x:v>331392562.74000001</x:v>
      </x:c>
      <x:c r="F12" s="905">
        <x:v>0</x:v>
      </x:c>
      <x:c r="G12" s="906">
        <x:v>4373810.49</x:v>
      </x:c>
      <x:c r="H12" s="905">
        <x:v>0</x:v>
      </x:c>
      <x:c r="I12" s="906">
        <x:v>42666.969999999987</x:v>
      </x:c>
      <x:c r="J12" s="905">
        <x:v>0</x:v>
      </x:c>
      <x:c r="K12" s="905">
        <x:f t="shared" ref="K12:K23" si="0">+C12-G12</x:f>
        <x:v>5210169143.3400011</x:v>
      </x:c>
      <x:c r="L12" s="905">
        <x:f t="shared" ref="L12:L23" si="1">+D12-H12</x:f>
        <x:v>1928519028.4000003</x:v>
      </x:c>
      <x:c r="M12" s="905">
        <x:f t="shared" ref="M12:M23" si="2">+E12-I12</x:f>
        <x:v>331349895.76999998</x:v>
      </x:c>
      <x:c r="N12" s="905">
        <x:f t="shared" ref="N12:N23" si="3">+F12-J12</x:f>
        <x:v>0</x:v>
      </x:c>
      <x:c r="O12" s="888"/>
      <x:c r="P12" s="888"/>
    </x:row>
    <x:row r="13" spans="1:16">
      <x:c r="A13" s="889">
        <x:v>3</x:v>
      </x:c>
      <x:c r="B13" s="888" t="s">
        <x:v>492</x:v>
      </x:c>
      <x:c r="C13" s="906">
        <x:v>5229375560.9099998</x:v>
      </x:c>
      <x:c r="D13" s="906">
        <x:v>1928254461.01</x:v>
      </x:c>
      <x:c r="E13" s="906">
        <x:v>332280744.33999997</x:v>
      </x:c>
      <x:c r="F13" s="905">
        <x:v>0</x:v>
      </x:c>
      <x:c r="G13" s="906">
        <x:v>4347307.9600000009</x:v>
      </x:c>
      <x:c r="H13" s="905">
        <x:v>0</x:v>
      </x:c>
      <x:c r="I13" s="906">
        <x:v>42666.969999999987</x:v>
      </x:c>
      <x:c r="J13" s="905">
        <x:v>0</x:v>
      </x:c>
      <x:c r="K13" s="905">
        <x:f t="shared" si="0"/>
        <x:v>5225028252.9499998</x:v>
      </x:c>
      <x:c r="L13" s="905">
        <x:f t="shared" si="1"/>
        <x:v>1928254461.01</x:v>
      </x:c>
      <x:c r="M13" s="905">
        <x:f t="shared" si="2"/>
        <x:v>332238077.36999995</x:v>
      </x:c>
      <x:c r="N13" s="905">
        <x:f t="shared" si="3"/>
        <x:v>0</x:v>
      </x:c>
      <x:c r="O13" s="888"/>
      <x:c r="P13" s="888"/>
    </x:row>
    <x:row r="14" spans="1:16">
      <x:c r="A14" s="889">
        <x:v>4</x:v>
      </x:c>
      <x:c r="B14" s="888" t="s">
        <x:v>493</x:v>
      </x:c>
      <x:c r="C14" s="906">
        <x:v>5300607469.29</x:v>
      </x:c>
      <x:c r="D14" s="906">
        <x:v>1991806828.6494768</x:v>
      </x:c>
      <x:c r="E14" s="906">
        <x:v>336858104.24687552</x:v>
      </x:c>
      <x:c r="F14" s="905">
        <x:v>0</x:v>
      </x:c>
      <x:c r="G14" s="906">
        <x:v>4321170.6500000004</x:v>
      </x:c>
      <x:c r="H14" s="905">
        <x:v>0</x:v>
      </x:c>
      <x:c r="I14" s="906">
        <x:v>42666.969999999987</x:v>
      </x:c>
      <x:c r="J14" s="905">
        <x:v>0</x:v>
      </x:c>
      <x:c r="K14" s="905">
        <x:f t="shared" si="0"/>
        <x:v>5296286298.6400003</x:v>
      </x:c>
      <x:c r="L14" s="905">
        <x:f t="shared" si="1"/>
        <x:v>1991806828.6494768</x:v>
      </x:c>
      <x:c r="M14" s="905">
        <x:f t="shared" si="2"/>
        <x:v>336815437.2768755</x:v>
      </x:c>
      <x:c r="N14" s="905">
        <x:f t="shared" si="3"/>
        <x:v>0</x:v>
      </x:c>
      <x:c r="O14" s="888"/>
      <x:c r="P14" s="888"/>
    </x:row>
    <x:row r="15" spans="1:16">
      <x:c r="A15" s="889">
        <x:v>5</x:v>
      </x:c>
      <x:c r="B15" s="888" t="s">
        <x:v>161</x:v>
      </x:c>
      <x:c r="C15" s="906">
        <x:v>5331736327.0100002</x:v>
      </x:c>
      <x:c r="D15" s="906">
        <x:v>1996675849.54</x:v>
      </x:c>
      <x:c r="E15" s="906">
        <x:v>339010557.45000005</x:v>
      </x:c>
      <x:c r="F15" s="905">
        <x:v>0</x:v>
      </x:c>
      <x:c r="G15" s="906">
        <x:v>4310603.9499999993</x:v>
      </x:c>
      <x:c r="H15" s="905">
        <x:v>0</x:v>
      </x:c>
      <x:c r="I15" s="906">
        <x:v>42666.969999999987</x:v>
      </x:c>
      <x:c r="J15" s="905">
        <x:v>0</x:v>
      </x:c>
      <x:c r="K15" s="905">
        <x:f t="shared" si="0"/>
        <x:v>5327425723.0600004</x:v>
      </x:c>
      <x:c r="L15" s="905">
        <x:f t="shared" si="1"/>
        <x:v>1996675849.54</x:v>
      </x:c>
      <x:c r="M15" s="905">
        <x:f t="shared" si="2"/>
        <x:v>338967890.48000002</x:v>
      </x:c>
      <x:c r="N15" s="905">
        <x:f t="shared" si="3"/>
        <x:v>0</x:v>
      </x:c>
      <x:c r="O15" s="888"/>
      <x:c r="P15" s="888"/>
    </x:row>
    <x:row r="16" spans="1:16">
      <x:c r="A16" s="889">
        <x:v>6</x:v>
      </x:c>
      <x:c r="B16" s="888" t="s">
        <x:v>162</x:v>
      </x:c>
      <x:c r="C16" s="906">
        <x:v>5454104358.9499998</x:v>
      </x:c>
      <x:c r="D16" s="906">
        <x:v>2069548593.9899998</x:v>
      </x:c>
      <x:c r="E16" s="906">
        <x:v>370265531.97000003</x:v>
      </x:c>
      <x:c r="F16" s="905">
        <x:v>0</x:v>
      </x:c>
      <x:c r="G16" s="906">
        <x:v>4299745.2200000007</x:v>
      </x:c>
      <x:c r="H16" s="905">
        <x:v>0</x:v>
      </x:c>
      <x:c r="I16" s="906">
        <x:v>42666.969999999987</x:v>
      </x:c>
      <x:c r="J16" s="905">
        <x:v>0</x:v>
      </x:c>
      <x:c r="K16" s="905">
        <x:f t="shared" si="0"/>
        <x:v>5449804613.7299995</x:v>
      </x:c>
      <x:c r="L16" s="905">
        <x:f t="shared" si="1"/>
        <x:v>2069548593.9899998</x:v>
      </x:c>
      <x:c r="M16" s="905">
        <x:f t="shared" si="2"/>
        <x:v>370222865</x:v>
      </x:c>
      <x:c r="N16" s="905">
        <x:f t="shared" si="3"/>
        <x:v>0</x:v>
      </x:c>
      <x:c r="O16" s="888"/>
      <x:c r="P16" s="888"/>
    </x:row>
    <x:row r="17" spans="1:16">
      <x:c r="A17" s="889">
        <x:v>7</x:v>
      </x:c>
      <x:c r="B17" s="888" t="s">
        <x:v>163</x:v>
      </x:c>
      <x:c r="C17" s="906">
        <x:v>5522438618.7599993</x:v>
      </x:c>
      <x:c r="D17" s="906">
        <x:v>2084093639.196511</x:v>
      </x:c>
      <x:c r="E17" s="906">
        <x:v>383701006.69129419</x:v>
      </x:c>
      <x:c r="F17" s="905">
        <x:v>0</x:v>
      </x:c>
      <x:c r="G17" s="906">
        <x:v>4294018.4400000004</x:v>
      </x:c>
      <x:c r="H17" s="905">
        <x:v>0</x:v>
      </x:c>
      <x:c r="I17" s="906">
        <x:v>42666.969999999987</x:v>
      </x:c>
      <x:c r="J17" s="905">
        <x:v>0</x:v>
      </x:c>
      <x:c r="K17" s="905">
        <x:f t="shared" si="0"/>
        <x:v>5518144600.3199997</x:v>
      </x:c>
      <x:c r="L17" s="905">
        <x:f t="shared" si="1"/>
        <x:v>2084093639.196511</x:v>
      </x:c>
      <x:c r="M17" s="905">
        <x:f t="shared" si="2"/>
        <x:v>383658339.72129416</x:v>
      </x:c>
      <x:c r="N17" s="905">
        <x:f t="shared" si="3"/>
        <x:v>0</x:v>
      </x:c>
      <x:c r="O17" s="888"/>
      <x:c r="P17" s="888"/>
    </x:row>
    <x:row r="18" spans="1:16">
      <x:c r="A18" s="889">
        <x:v>8</x:v>
      </x:c>
      <x:c r="B18" s="888" t="s">
        <x:v>494</x:v>
      </x:c>
      <x:c r="C18" s="906">
        <x:v>5543370774.9000006</x:v>
      </x:c>
      <x:c r="D18" s="906">
        <x:v>2086881108.3499999</x:v>
      </x:c>
      <x:c r="E18" s="906">
        <x:v>386329823.58000004</x:v>
      </x:c>
      <x:c r="F18" s="905">
        <x:v>0</x:v>
      </x:c>
      <x:c r="G18" s="906">
        <x:v>4286880.5600000005</x:v>
      </x:c>
      <x:c r="H18" s="905">
        <x:v>0</x:v>
      </x:c>
      <x:c r="I18" s="906">
        <x:v>42666.969999999987</x:v>
      </x:c>
      <x:c r="J18" s="905">
        <x:v>0</x:v>
      </x:c>
      <x:c r="K18" s="905">
        <x:f t="shared" si="0"/>
        <x:v>5539083894.3400002</x:v>
      </x:c>
      <x:c r="L18" s="905">
        <x:f t="shared" si="1"/>
        <x:v>2086881108.3499999</x:v>
      </x:c>
      <x:c r="M18" s="905">
        <x:f t="shared" si="2"/>
        <x:v>386287156.61000001</x:v>
      </x:c>
      <x:c r="N18" s="905">
        <x:f t="shared" si="3"/>
        <x:v>0</x:v>
      </x:c>
      <x:c r="O18" s="888"/>
      <x:c r="P18" s="888"/>
    </x:row>
    <x:row r="19" spans="1:16">
      <x:c r="A19" s="889">
        <x:v>9</x:v>
      </x:c>
      <x:c r="B19" s="888" t="s">
        <x:v>495</x:v>
      </x:c>
      <x:c r="C19" s="906">
        <x:v>5558004788.3400011</x:v>
      </x:c>
      <x:c r="D19" s="906">
        <x:v>2087085452.3200002</x:v>
      </x:c>
      <x:c r="E19" s="906">
        <x:v>389745246.52000004</x:v>
      </x:c>
      <x:c r="F19" s="905">
        <x:v>0</x:v>
      </x:c>
      <x:c r="G19" s="906">
        <x:v>4283990.2200000007</x:v>
      </x:c>
      <x:c r="H19" s="905">
        <x:v>0</x:v>
      </x:c>
      <x:c r="I19" s="906">
        <x:v>42666.969999999987</x:v>
      </x:c>
      <x:c r="J19" s="905">
        <x:v>0</x:v>
      </x:c>
      <x:c r="K19" s="905">
        <x:f t="shared" si="0"/>
        <x:v>5553720798.1200008</x:v>
      </x:c>
      <x:c r="L19" s="905">
        <x:f t="shared" si="1"/>
        <x:v>2087085452.3200002</x:v>
      </x:c>
      <x:c r="M19" s="905">
        <x:f t="shared" si="2"/>
        <x:v>389702579.55000001</x:v>
      </x:c>
      <x:c r="N19" s="905">
        <x:f t="shared" si="3"/>
        <x:v>0</x:v>
      </x:c>
      <x:c r="O19" s="888"/>
      <x:c r="P19" s="888"/>
    </x:row>
    <x:row r="20" spans="1:16">
      <x:c r="A20" s="889">
        <x:v>10</x:v>
      </x:c>
      <x:c r="B20" s="888" t="s">
        <x:v>496</x:v>
      </x:c>
      <x:c r="C20" s="906">
        <x:v>5561453835.0799999</x:v>
      </x:c>
      <x:c r="D20" s="906">
        <x:v>2091624914.7086875</x:v>
      </x:c>
      <x:c r="E20" s="906">
        <x:v>393459879.36329293</x:v>
      </x:c>
      <x:c r="F20" s="905">
        <x:v>0</x:v>
      </x:c>
      <x:c r="G20" s="906">
        <x:v>3570389.5200000005</x:v>
      </x:c>
      <x:c r="H20" s="905">
        <x:v>0</x:v>
      </x:c>
      <x:c r="I20" s="906">
        <x:v>37794.369999999988</x:v>
      </x:c>
      <x:c r="J20" s="905">
        <x:v>0</x:v>
      </x:c>
      <x:c r="K20" s="905">
        <x:f t="shared" si="0"/>
        <x:v>5557883445.5599995</x:v>
      </x:c>
      <x:c r="L20" s="905">
        <x:f t="shared" si="1"/>
        <x:v>2091624914.7086875</x:v>
      </x:c>
      <x:c r="M20" s="905">
        <x:f t="shared" si="2"/>
        <x:v>393422084.99329293</x:v>
      </x:c>
      <x:c r="N20" s="905">
        <x:f t="shared" si="3"/>
        <x:v>0</x:v>
      </x:c>
      <x:c r="O20" s="888"/>
      <x:c r="P20" s="888"/>
    </x:row>
    <x:row r="21" spans="1:16">
      <x:c r="A21" s="889">
        <x:v>11</x:v>
      </x:c>
      <x:c r="B21" s="888" t="s">
        <x:v>497</x:v>
      </x:c>
      <x:c r="C21" s="906">
        <x:v>5593163857.8000002</x:v>
      </x:c>
      <x:c r="D21" s="906">
        <x:v>2105343224.0299997</x:v>
      </x:c>
      <x:c r="E21" s="906">
        <x:v>396433064.52999997</x:v>
      </x:c>
      <x:c r="F21" s="905">
        <x:v>0</x:v>
      </x:c>
      <x:c r="G21" s="906">
        <x:v>3545159.8000000007</x:v>
      </x:c>
      <x:c r="H21" s="905">
        <x:v>0</x:v>
      </x:c>
      <x:c r="I21" s="906">
        <x:v>37794.369999999988</x:v>
      </x:c>
      <x:c r="J21" s="905">
        <x:v>0</x:v>
      </x:c>
      <x:c r="K21" s="905">
        <x:f t="shared" si="0"/>
        <x:v>5589618698</x:v>
      </x:c>
      <x:c r="L21" s="905">
        <x:f t="shared" si="1"/>
        <x:v>2105343224.0299997</x:v>
      </x:c>
      <x:c r="M21" s="905">
        <x:f t="shared" si="2"/>
        <x:v>396395270.15999997</x:v>
      </x:c>
      <x:c r="N21" s="905">
        <x:f t="shared" si="3"/>
        <x:v>0</x:v>
      </x:c>
      <x:c r="O21" s="888"/>
      <x:c r="P21" s="888"/>
    </x:row>
    <x:row r="22" spans="1:16">
      <x:c r="A22" s="889">
        <x:v>12</x:v>
      </x:c>
      <x:c r="B22" s="888" t="s">
        <x:v>498</x:v>
      </x:c>
      <x:c r="C22" s="906">
        <x:v>5618298061.6300001</x:v>
      </x:c>
      <x:c r="D22" s="906">
        <x:v>2105288728.0299997</x:v>
      </x:c>
      <x:c r="E22" s="906">
        <x:v>409095377.66999996</x:v>
      </x:c>
      <x:c r="F22" s="905">
        <x:v>0</x:v>
      </x:c>
      <x:c r="G22" s="906">
        <x:v>3517921.2000000007</x:v>
      </x:c>
      <x:c r="H22" s="905">
        <x:v>0</x:v>
      </x:c>
      <x:c r="I22" s="906">
        <x:v>37794.369999999988</x:v>
      </x:c>
      <x:c r="J22" s="905">
        <x:v>0</x:v>
      </x:c>
      <x:c r="K22" s="905">
        <x:f t="shared" si="0"/>
        <x:v>5614780140.4300003</x:v>
      </x:c>
      <x:c r="L22" s="905">
        <x:f t="shared" si="1"/>
        <x:v>2105288728.0299997</x:v>
      </x:c>
      <x:c r="M22" s="905">
        <x:f t="shared" si="2"/>
        <x:v>409057583.29999995</x:v>
      </x:c>
      <x:c r="N22" s="905">
        <x:f t="shared" si="3"/>
        <x:v>0</x:v>
      </x:c>
      <x:c r="O22" s="888"/>
      <x:c r="P22" s="888"/>
    </x:row>
    <x:row r="23" spans="1:16">
      <x:c r="A23" s="889">
        <x:v>13</x:v>
      </x:c>
      <x:c r="B23" s="888" t="s">
        <x:v>499</x:v>
      </x:c>
      <x:c r="C23" s="906">
        <x:f>'5 - Cost Support 1'!$I$197</x:f>
        <x:v>5636646697</x:v>
      </x:c>
      <x:c r="D23" s="906">
        <x:f>'5 - Cost Support 1'!$I$200</x:f>
        <x:v>2107445320</x:v>
      </x:c>
      <x:c r="E23" s="906">
        <x:f>'5 - Cost Support 1'!$I$201</x:f>
        <x:v>413859135</x:v>
      </x:c>
      <x:c r="F23" s="905">
        <x:v>0</x:v>
      </x:c>
      <x:c r="G23" s="906">
        <x:v>3485012.9500000007</x:v>
      </x:c>
      <x:c r="H23" s="905">
        <x:v>0</x:v>
      </x:c>
      <x:c r="I23" s="906">
        <x:v>37794.369999999988</x:v>
      </x:c>
      <x:c r="J23" s="905">
        <x:v>0</x:v>
      </x:c>
      <x:c r="K23" s="905">
        <x:f t="shared" si="0"/>
        <x:v>5633161684.0500002</x:v>
      </x:c>
      <x:c r="L23" s="905">
        <x:f t="shared" si="1"/>
        <x:v>2107445320</x:v>
      </x:c>
      <x:c r="M23" s="905">
        <x:f t="shared" si="2"/>
        <x:v>413821340.63</x:v>
      </x:c>
      <x:c r="N23" s="905">
        <x:f t="shared" si="3"/>
        <x:v>0</x:v>
      </x:c>
      <x:c r="O23" s="888"/>
      <x:c r="P23" s="888"/>
    </x:row>
    <x:row r="24" spans="1:16" ht="13.5" thickBot="1">
      <x:c r="A24" s="889">
        <x:v>14</x:v>
      </x:c>
      <x:c r="B24" s="907" t="s">
        <x:v>500</x:v>
      </x:c>
      <x:c r="C24" s="908">
        <x:f t="shared" ref="C24:J24" si="4">SUM(C11:C23)/13</x:f>
        <x:v>5443111285.5769234</x:v>
      </x:c>
      <x:c r="D24" s="908">
        <x:f t="shared" si="4"/>
        <x:v>2039166779.5557442</x:v>
      </x:c>
      <x:c r="E24" s="908">
        <x:f t="shared" si="4"/>
        <x:v>370149842.3154971</x:v>
      </x:c>
      <x:c r="F24" s="908">
        <x:f t="shared" si="4"/>
        <x:v>0</x:v>
      </x:c>
      <x:c r="G24" s="908">
        <x:f t="shared" si="4"/>
        <x:v>4076806.6823076936</x:v>
      </x:c>
      <x:c r="H24" s="908">
        <x:f t="shared" si="4"/>
        <x:v>0</x:v>
      </x:c>
      <x:c r="I24" s="908">
        <x:f t="shared" si="4"/>
        <x:v>41167.708461538437</x:v>
      </x:c>
      <x:c r="J24" s="908">
        <x:f t="shared" si="4"/>
        <x:v>0</x:v>
      </x:c>
      <x:c r="K24" s="908">
        <x:f t="shared" ref="K24:N24" si="5">SUM(K11:K23)/13</x:f>
        <x:v>5439034478.8946161</x:v>
      </x:c>
      <x:c r="L24" s="908">
        <x:f t="shared" si="5"/>
        <x:v>2039166779.5557442</x:v>
      </x:c>
      <x:c r="M24" s="908">
        <x:f t="shared" si="5"/>
        <x:v>370108674.60703558</x:v>
      </x:c>
      <x:c r="N24" s="908">
        <x:f t="shared" si="5"/>
        <x:v>0</x:v>
      </x:c>
      <x:c r="O24" s="888"/>
    </x:row>
    <x:row r="25" spans="1:16" ht="14.25" thickTop="1" thickBot="1">
      <x:c r="A25" s="889"/>
      <x:c r="B25" s="888"/>
      <x:c r="C25" s="909"/>
      <x:c r="D25" s="909"/>
      <x:c r="E25" s="910"/>
      <x:c r="F25" s="910"/>
      <x:c r="G25" s="888"/>
      <x:c r="H25" s="888"/>
      <x:c r="I25" s="909"/>
      <x:c r="J25" s="909"/>
      <x:c r="K25" s="909"/>
      <x:c r="L25" s="909"/>
    </x:row>
    <x:row r="26" spans="1:16" s="912" customFormat="1" ht="15" thickBot="1">
      <x:c r="A26" s="911"/>
      <x:c r="B26" s="894"/>
      <x:c r="C26" s="1998" t="s">
        <x:v>1155</x:v>
      </x:c>
      <x:c r="D26" s="1999"/>
      <x:c r="E26" s="1999"/>
      <x:c r="F26" s="1999"/>
      <x:c r="G26" s="2000"/>
      <x:c r="H26" s="2001"/>
      <x:c r="I26" s="1998" t="s">
        <x:v>1153</x:v>
      </x:c>
      <x:c r="J26" s="2000"/>
      <x:c r="K26" s="2000"/>
      <x:c r="L26" s="2000"/>
      <x:c r="M26" s="2000"/>
      <x:c r="N26" s="2001"/>
    </x:row>
    <x:row r="27" spans="1:16" s="899" customFormat="1" ht="25.5">
      <x:c r="A27" s="896" t="s">
        <x:v>473</x:v>
      </x:c>
      <x:c r="B27" s="897" t="s">
        <x:v>159</x:v>
      </x:c>
      <x:c r="C27" s="897" t="s">
        <x:v>525</x:v>
      </x:c>
      <x:c r="D27" s="897" t="s">
        <x:v>208</x:v>
      </x:c>
      <x:c r="E27" s="897" t="s">
        <x:v>753</x:v>
      </x:c>
      <x:c r="F27" s="898" t="s">
        <x:v>754</x:v>
      </x:c>
      <x:c r="G27" s="898" t="s">
        <x:v>755</x:v>
      </x:c>
      <x:c r="H27" s="898" t="s">
        <x:v>756</x:v>
      </x:c>
      <x:c r="I27" s="897" t="s">
        <x:v>525</x:v>
      </x:c>
      <x:c r="J27" s="897" t="s">
        <x:v>208</x:v>
      </x:c>
      <x:c r="K27" s="897" t="s">
        <x:v>753</x:v>
      </x:c>
      <x:c r="L27" s="898" t="s">
        <x:v>754</x:v>
      </x:c>
      <x:c r="M27" s="898" t="s">
        <x:v>755</x:v>
      </x:c>
      <x:c r="N27" s="898" t="s">
        <x:v>756</x:v>
      </x:c>
    </x:row>
    <x:row r="28" spans="1:16" s="900" customFormat="1">
      <x:c r="A28" s="889"/>
      <x:c r="B28" s="891" t="s">
        <x:v>478</x:v>
      </x:c>
      <x:c r="C28" s="891" t="s">
        <x:v>479</x:v>
      </x:c>
      <x:c r="D28" s="891" t="s">
        <x:v>480</x:v>
      </x:c>
      <x:c r="E28" s="897" t="s">
        <x:v>481</x:v>
      </x:c>
      <x:c r="F28" s="891" t="s">
        <x:v>482</x:v>
      </x:c>
      <x:c r="G28" s="891" t="s">
        <x:v>483</x:v>
      </x:c>
      <x:c r="H28" s="897" t="s">
        <x:v>484</x:v>
      </x:c>
      <x:c r="I28" s="891" t="s">
        <x:v>485</x:v>
      </x:c>
      <x:c r="J28" s="891" t="s">
        <x:v>486</x:v>
      </x:c>
      <x:c r="K28" s="897" t="s">
        <x:v>487</x:v>
      </x:c>
      <x:c r="L28" s="891" t="s">
        <x:v>488</x:v>
      </x:c>
      <x:c r="M28" s="897" t="s">
        <x:v>510</x:v>
      </x:c>
      <x:c r="N28" s="897" t="s">
        <x:v>722</x:v>
      </x:c>
      <x:c r="O28" s="888"/>
    </x:row>
    <x:row r="29" spans="1:16" s="900" customFormat="1">
      <x:c r="A29" s="889"/>
      <x:c r="B29" s="901" t="s">
        <x:v>1532</x:v>
      </x:c>
      <x:c r="C29" s="913"/>
      <x:c r="D29" s="902"/>
      <x:c r="E29" s="902"/>
      <x:c r="F29" s="887"/>
      <x:c r="G29" s="903"/>
      <x:c r="H29" s="903"/>
      <x:c r="I29" s="902"/>
      <x:c r="J29" s="902"/>
      <x:c r="K29" s="902"/>
      <x:c r="L29" s="903"/>
      <x:c r="M29" s="887"/>
      <x:c r="N29" s="887"/>
    </x:row>
    <x:row r="30" spans="1:16" s="1806" customFormat="1" ht="89.25">
      <x:c r="A30" s="889"/>
      <x:c r="B30" s="891"/>
      <x:c r="C30" s="914" t="s">
        <x:v>915</x:v>
      </x:c>
      <x:c r="D30" s="914" t="s">
        <x:v>914</x:v>
      </x:c>
      <x:c r="E30" s="914" t="s">
        <x:v>1635</x:v>
      </x:c>
      <x:c r="F30" s="1805" t="s">
        <x:v>1636</x:v>
      </x:c>
      <x:c r="G30" s="1805" t="s">
        <x:v>1637</x:v>
      </x:c>
      <x:c r="H30" s="914" t="s">
        <x:v>1637</x:v>
      </x:c>
      <x:c r="I30" s="914" t="s">
        <x:v>915</x:v>
      </x:c>
      <x:c r="J30" s="914" t="s">
        <x:v>914</x:v>
      </x:c>
      <x:c r="K30" s="914" t="s">
        <x:v>916</x:v>
      </x:c>
      <x:c r="L30" s="1805" t="s">
        <x:v>917</x:v>
      </x:c>
      <x:c r="M30" s="914" t="s">
        <x:v>489</x:v>
      </x:c>
      <x:c r="N30" s="914" t="s">
        <x:v>489</x:v>
      </x:c>
    </x:row>
    <x:row r="31" spans="1:16">
      <x:c r="A31" s="889">
        <x:v>15</x:v>
      </x:c>
      <x:c r="B31" s="904" t="s">
        <x:v>490</x:v>
      </x:c>
      <x:c r="C31" s="906">
        <x:v>1117826763</x:v>
      </x:c>
      <x:c r="D31" s="905">
        <x:v>359886909.08999997</x:v>
      </x:c>
      <x:c r="E31" s="906">
        <x:v>69920506</x:v>
      </x:c>
      <x:c r="F31" s="906">
        <x:v>56683544</x:v>
      </x:c>
      <x:c r="G31" s="905">
        <x:v>0</x:v>
      </x:c>
      <x:c r="H31" s="905">
        <x:v>0</x:v>
      </x:c>
      <x:c r="I31" s="905">
        <x:v>1003122.9000000001</x:v>
      </x:c>
      <x:c r="J31" s="905">
        <x:v>0</x:v>
      </x:c>
      <x:c r="K31" s="905">
        <x:v>97477.63</x:v>
      </x:c>
      <x:c r="L31" s="905">
        <x:v>0</x:v>
      </x:c>
      <x:c r="M31" s="905">
        <x:v>0</x:v>
      </x:c>
      <x:c r="N31" s="905">
        <x:v>0</x:v>
      </x:c>
      <x:c r="P31" s="888"/>
    </x:row>
    <x:row r="32" spans="1:16">
      <x:c r="A32" s="889">
        <x:v>16</x:v>
      </x:c>
      <x:c r="B32" s="904" t="s">
        <x:v>491</x:v>
      </x:c>
      <x:c r="C32" s="906">
        <x:v>1128356796.53</x:v>
      </x:c>
      <x:c r="D32" s="906">
        <x:v>364347204.12</x:v>
      </x:c>
      <x:c r="E32" s="906">
        <x:v>71142952.660000011</x:v>
      </x:c>
      <x:c r="F32" s="906">
        <x:v>58388437.689999998</x:v>
      </x:c>
      <x:c r="G32" s="905">
        <x:v>0</x:v>
      </x:c>
      <x:c r="H32" s="905">
        <x:v>0</x:v>
      </x:c>
      <x:c r="I32" s="906">
        <x:v>1028870.8400000001</x:v>
      </x:c>
      <x:c r="J32" s="905">
        <x:v>0</x:v>
      </x:c>
      <x:c r="K32" s="906">
        <x:v>96716.37</x:v>
      </x:c>
      <x:c r="L32" s="905">
        <x:v>0</x:v>
      </x:c>
      <x:c r="M32" s="905">
        <x:v>0</x:v>
      </x:c>
      <x:c r="N32" s="905">
        <x:v>0</x:v>
      </x:c>
      <x:c r="P32" s="888"/>
    </x:row>
    <x:row r="33" spans="1:16">
      <x:c r="A33" s="889">
        <x:v>17</x:v>
      </x:c>
      <x:c r="B33" s="888" t="s">
        <x:v>492</x:v>
      </x:c>
      <x:c r="C33" s="906">
        <x:v>1139414149.8700001</x:v>
      </x:c>
      <x:c r="D33" s="906">
        <x:v>369322105.18000001</x:v>
      </x:c>
      <x:c r="E33" s="906">
        <x:v>72364588.179999992</x:v>
      </x:c>
      <x:c r="F33" s="906">
        <x:v>60054710.640000001</x:v>
      </x:c>
      <x:c r="G33" s="905">
        <x:v>0</x:v>
      </x:c>
      <x:c r="H33" s="905">
        <x:v>0</x:v>
      </x:c>
      <x:c r="I33" s="906">
        <x:v>1016781.69</x:v>
      </x:c>
      <x:c r="J33" s="905">
        <x:v>0</x:v>
      </x:c>
      <x:c r="K33" s="906">
        <x:v>95955.11</x:v>
      </x:c>
      <x:c r="L33" s="905">
        <x:v>0</x:v>
      </x:c>
      <x:c r="M33" s="905">
        <x:v>0</x:v>
      </x:c>
      <x:c r="N33" s="905">
        <x:v>0</x:v>
      </x:c>
      <x:c r="P33" s="888"/>
    </x:row>
    <x:row r="34" spans="1:16">
      <x:c r="A34" s="889">
        <x:v>18</x:v>
      </x:c>
      <x:c r="B34" s="888" t="s">
        <x:v>493</x:v>
      </x:c>
      <x:c r="C34" s="906">
        <x:v>1144202970.3199999</x:v>
      </x:c>
      <x:c r="D34" s="906">
        <x:v>374077542.26999998</x:v>
      </x:c>
      <x:c r="E34" s="906">
        <x:v>73496250.399999991</x:v>
      </x:c>
      <x:c r="F34" s="906">
        <x:v>61735544.030000001</x:v>
      </x:c>
      <x:c r="G34" s="905">
        <x:v>0</x:v>
      </x:c>
      <x:c r="H34" s="905">
        <x:v>0</x:v>
      </x:c>
      <x:c r="I34" s="906">
        <x:v>1005057.75</x:v>
      </x:c>
      <x:c r="J34" s="905">
        <x:v>0</x:v>
      </x:c>
      <x:c r="K34" s="906">
        <x:v>95193.85</x:v>
      </x:c>
      <x:c r="L34" s="905">
        <x:v>0</x:v>
      </x:c>
      <x:c r="M34" s="905">
        <x:v>0</x:v>
      </x:c>
      <x:c r="N34" s="905">
        <x:v>0</x:v>
      </x:c>
      <x:c r="P34" s="888"/>
    </x:row>
    <x:row r="35" spans="1:16">
      <x:c r="A35" s="889">
        <x:v>19</x:v>
      </x:c>
      <x:c r="B35" s="888" t="s">
        <x:v>161</x:v>
      </x:c>
      <x:c r="C35" s="906">
        <x:v>1156347736.74</x:v>
      </x:c>
      <x:c r="D35" s="906">
        <x:v>380679430.97000003</x:v>
      </x:c>
      <x:c r="E35" s="906">
        <x:v>74773190.74000001</x:v>
      </x:c>
      <x:c r="F35" s="906">
        <x:v>63445134.450000003</x:v>
      </x:c>
      <x:c r="G35" s="905">
        <x:v>0</x:v>
      </x:c>
      <x:c r="H35" s="905">
        <x:v>0</x:v>
      </x:c>
      <x:c r="I35" s="906">
        <x:v>1008904.4199999999</x:v>
      </x:c>
      <x:c r="J35" s="905">
        <x:v>0</x:v>
      </x:c>
      <x:c r="K35" s="906">
        <x:v>94432.59</x:v>
      </x:c>
      <x:c r="L35" s="905">
        <x:v>0</x:v>
      </x:c>
      <x:c r="M35" s="905">
        <x:v>0</x:v>
      </x:c>
      <x:c r="N35" s="905">
        <x:v>0</x:v>
      </x:c>
      <x:c r="P35" s="888"/>
    </x:row>
    <x:row r="36" spans="1:16" ht="13.5" customHeight="1">
      <x:c r="A36" s="889">
        <x:v>20</x:v>
      </x:c>
      <x:c r="B36" s="888" t="s">
        <x:v>162</x:v>
      </x:c>
      <x:c r="C36" s="906">
        <x:v>1167912721.6900001</x:v>
      </x:c>
      <x:c r="D36" s="906">
        <x:v>386383071.06999999</x:v>
      </x:c>
      <x:c r="E36" s="906">
        <x:v>76003667.780000001</x:v>
      </x:c>
      <x:c r="F36" s="906">
        <x:v>65317713.600000001</x:v>
      </x:c>
      <x:c r="G36" s="905">
        <x:v>0</x:v>
      </x:c>
      <x:c r="H36" s="905">
        <x:v>0</x:v>
      </x:c>
      <x:c r="I36" s="906">
        <x:v>1012459.06</x:v>
      </x:c>
      <x:c r="J36" s="905">
        <x:v>0</x:v>
      </x:c>
      <x:c r="K36" s="906">
        <x:v>93671.33</x:v>
      </x:c>
      <x:c r="L36" s="905">
        <x:v>0</x:v>
      </x:c>
      <x:c r="M36" s="905">
        <x:v>0</x:v>
      </x:c>
      <x:c r="N36" s="905">
        <x:v>0</x:v>
      </x:c>
      <x:c r="P36" s="888"/>
    </x:row>
    <x:row r="37" spans="1:16">
      <x:c r="A37" s="889">
        <x:v>21</x:v>
      </x:c>
      <x:c r="B37" s="888" t="s">
        <x:v>163</x:v>
      </x:c>
      <x:c r="C37" s="906">
        <x:v>1176624755.0800002</x:v>
      </x:c>
      <x:c r="D37" s="906">
        <x:v>390339405.12</x:v>
      </x:c>
      <x:c r="E37" s="906">
        <x:v>77082833.979999989</x:v>
      </x:c>
      <x:c r="F37" s="906">
        <x:v>67389479.680000007</x:v>
      </x:c>
      <x:c r="G37" s="905">
        <x:v>0</x:v>
      </x:c>
      <x:c r="H37" s="905">
        <x:v>0</x:v>
      </x:c>
      <x:c r="I37" s="906">
        <x:v>1021145.6399999999</x:v>
      </x:c>
      <x:c r="J37" s="905">
        <x:v>0</x:v>
      </x:c>
      <x:c r="K37" s="906">
        <x:v>92910.07</x:v>
      </x:c>
      <x:c r="L37" s="905">
        <x:v>0</x:v>
      </x:c>
      <x:c r="M37" s="905">
        <x:v>0</x:v>
      </x:c>
      <x:c r="N37" s="905">
        <x:v>0</x:v>
      </x:c>
      <x:c r="P37" s="888"/>
    </x:row>
    <x:row r="38" spans="1:16">
      <x:c r="A38" s="889">
        <x:v>22</x:v>
      </x:c>
      <x:c r="B38" s="888" t="s">
        <x:v>494</x:v>
      </x:c>
      <x:c r="C38" s="906">
        <x:v>1188622341.7</x:v>
      </x:c>
      <x:c r="D38" s="906">
        <x:v>396221402.13999999</x:v>
      </x:c>
      <x:c r="E38" s="906">
        <x:v>78374602.730000004</x:v>
      </x:c>
      <x:c r="F38" s="906">
        <x:v>69504626.969999999</x:v>
      </x:c>
      <x:c r="G38" s="905">
        <x:v>0</x:v>
      </x:c>
      <x:c r="H38" s="905">
        <x:v>0</x:v>
      </x:c>
      <x:c r="I38" s="906">
        <x:v>1028421.13</x:v>
      </x:c>
      <x:c r="J38" s="905">
        <x:v>0</x:v>
      </x:c>
      <x:c r="K38" s="906">
        <x:v>92148.81</x:v>
      </x:c>
      <x:c r="L38" s="905">
        <x:v>0</x:v>
      </x:c>
      <x:c r="M38" s="905">
        <x:v>0</x:v>
      </x:c>
      <x:c r="N38" s="905">
        <x:v>0</x:v>
      </x:c>
      <x:c r="P38" s="888"/>
    </x:row>
    <x:row r="39" spans="1:16">
      <x:c r="A39" s="889">
        <x:v>23</x:v>
      </x:c>
      <x:c r="B39" s="888" t="s">
        <x:v>495</x:v>
      </x:c>
      <x:c r="C39" s="906">
        <x:v>1200498786.1300001</x:v>
      </x:c>
      <x:c r="D39" s="906">
        <x:v>402128447.88999999</x:v>
      </x:c>
      <x:c r="E39" s="906">
        <x:v>79719824.379999995</x:v>
      </x:c>
      <x:c r="F39" s="906">
        <x:v>71666795.430000007</x:v>
      </x:c>
      <x:c r="G39" s="905">
        <x:v>0</x:v>
      </x:c>
      <x:c r="H39" s="905">
        <x:v>0</x:v>
      </x:c>
      <x:c r="I39" s="906">
        <x:v>1039944.15</x:v>
      </x:c>
      <x:c r="J39" s="905">
        <x:v>0</x:v>
      </x:c>
      <x:c r="K39" s="906">
        <x:v>91387.55</x:v>
      </x:c>
      <x:c r="L39" s="905">
        <x:v>0</x:v>
      </x:c>
      <x:c r="M39" s="905">
        <x:v>0</x:v>
      </x:c>
      <x:c r="N39" s="905">
        <x:v>0</x:v>
      </x:c>
      <x:c r="P39" s="888"/>
    </x:row>
    <x:row r="40" spans="1:16">
      <x:c r="A40" s="889">
        <x:v>24</x:v>
      </x:c>
      <x:c r="B40" s="888" t="s">
        <x:v>496</x:v>
      </x:c>
      <x:c r="C40" s="906">
        <x:v>1203599264.54</x:v>
      </x:c>
      <x:c r="D40" s="906">
        <x:v>406139225.58999997</x:v>
      </x:c>
      <x:c r="E40" s="906">
        <x:v>80588202.439999998</x:v>
      </x:c>
      <x:c r="F40" s="906">
        <x:v>73789314.260000005</x:v>
      </x:c>
      <x:c r="G40" s="905">
        <x:v>0</x:v>
      </x:c>
      <x:c r="H40" s="905">
        <x:v>0</x:v>
      </x:c>
      <x:c r="I40" s="906">
        <x:v>1034669.77</x:v>
      </x:c>
      <x:c r="J40" s="905">
        <x:v>0</x:v>
      </x:c>
      <x:c r="K40" s="906">
        <x:v>88190.24</x:v>
      </x:c>
      <x:c r="L40" s="905">
        <x:v>0</x:v>
      </x:c>
      <x:c r="M40" s="905">
        <x:v>0</x:v>
      </x:c>
      <x:c r="N40" s="905">
        <x:v>0</x:v>
      </x:c>
      <x:c r="P40" s="888"/>
    </x:row>
    <x:row r="41" spans="1:16">
      <x:c r="A41" s="889">
        <x:v>25</x:v>
      </x:c>
      <x:c r="B41" s="888" t="s">
        <x:v>497</x:v>
      </x:c>
      <x:c r="C41" s="906">
        <x:v>1216982125.0799999</x:v>
      </x:c>
      <x:c r="D41" s="906">
        <x:v>412737667.77999997</x:v>
      </x:c>
      <x:c r="E41" s="906">
        <x:v>82050549.659999996</x:v>
      </x:c>
      <x:c r="F41" s="906">
        <x:v>75925144.590000004</x:v>
      </x:c>
      <x:c r="G41" s="905">
        <x:v>0</x:v>
      </x:c>
      <x:c r="H41" s="905">
        <x:v>0</x:v>
      </x:c>
      <x:c r="I41" s="906">
        <x:v>1017931.6200000001</x:v>
      </x:c>
      <x:c r="J41" s="905">
        <x:v>0</x:v>
      </x:c>
      <x:c r="K41" s="906">
        <x:v>84830.52</x:v>
      </x:c>
      <x:c r="L41" s="905">
        <x:v>0</x:v>
      </x:c>
      <x:c r="M41" s="905">
        <x:v>0</x:v>
      </x:c>
      <x:c r="N41" s="905">
        <x:v>0</x:v>
      </x:c>
      <x:c r="P41" s="888"/>
    </x:row>
    <x:row r="42" spans="1:16">
      <x:c r="A42" s="889">
        <x:v>26</x:v>
      </x:c>
      <x:c r="B42" s="888" t="s">
        <x:v>498</x:v>
      </x:c>
      <x:c r="C42" s="906">
        <x:v>1222402974.99</x:v>
      </x:c>
      <x:c r="D42" s="906">
        <x:v>418361790.76999998</x:v>
      </x:c>
      <x:c r="E42" s="906">
        <x:v>83010487.00999999</x:v>
      </x:c>
      <x:c r="F42" s="906">
        <x:v>78112167.790000007</x:v>
      </x:c>
      <x:c r="G42" s="905">
        <x:v>0</x:v>
      </x:c>
      <x:c r="H42" s="905">
        <x:v>0</x:v>
      </x:c>
      <x:c r="I42" s="906">
        <x:v>999184.59</x:v>
      </x:c>
      <x:c r="J42" s="905">
        <x:v>0</x:v>
      </x:c>
      <x:c r="K42" s="906">
        <x:v>81470.8</x:v>
      </x:c>
      <x:c r="L42" s="905">
        <x:v>0</x:v>
      </x:c>
      <x:c r="M42" s="905">
        <x:v>0</x:v>
      </x:c>
      <x:c r="N42" s="905">
        <x:v>0</x:v>
      </x:c>
      <x:c r="P42" s="888"/>
    </x:row>
    <x:row r="43" spans="1:16">
      <x:c r="A43" s="889">
        <x:v>27</x:v>
      </x:c>
      <x:c r="B43" s="888" t="s">
        <x:v>499</x:v>
      </x:c>
      <x:c r="C43" s="906">
        <x:f>'5 - Cost Support 1'!$I$198</x:f>
        <x:v>1229038481</x:v>
      </x:c>
      <x:c r="D43" s="906">
        <x:v>423336762</x:v>
      </x:c>
      <x:c r="E43" s="906">
        <x:f>'5 - Cost Support 1'!$I$202</x:f>
        <x:v>83425979</x:v>
      </x:c>
      <x:c r="F43" s="906">
        <x:f>'5 - Cost Support 1'!$I$199</x:f>
        <x:v>80437627</x:v>
      </x:c>
      <x:c r="G43" s="905">
        <x:v>0</x:v>
      </x:c>
      <x:c r="H43" s="905">
        <x:v>0</x:v>
      </x:c>
      <x:c r="I43" s="906">
        <x:v>974767.90999999992</x:v>
      </x:c>
      <x:c r="J43" s="905">
        <x:v>0</x:v>
      </x:c>
      <x:c r="K43" s="906">
        <x:v>78111.070000000007</x:v>
      </x:c>
      <x:c r="L43" s="905">
        <x:v>0</x:v>
      </x:c>
      <x:c r="M43" s="905">
        <x:v>0</x:v>
      </x:c>
      <x:c r="N43" s="905">
        <x:v>0</x:v>
      </x:c>
      <x:c r="P43" s="888"/>
    </x:row>
    <x:row r="44" spans="1:16" ht="13.5" thickBot="1">
      <x:c r="A44" s="889">
        <x:v>28</x:v>
      </x:c>
      <x:c r="B44" s="907" t="s">
        <x:v>500</x:v>
      </x:c>
      <x:c r="C44" s="908">
        <x:f t="shared" ref="C44:L44" si="6">SUM(C31:C43)/13</x:f>
        <x:v>1176294605.1284616</x:v>
      </x:c>
      <x:c r="D44" s="908">
        <x:f t="shared" si="6"/>
        <x:v>391073920.30692303</x:v>
      </x:c>
      <x:c r="E44" s="908">
        <x:f t="shared" si="6"/>
        <x:v>77073356.53538461</x:v>
      </x:c>
      <x:c r="F44" s="908">
        <x:f t="shared" si="6"/>
        <x:v>67880787.702307686</x:v>
      </x:c>
      <x:c r="G44" s="908">
        <x:f t="shared" si="6"/>
        <x:v>0</x:v>
      </x:c>
      <x:c r="H44" s="908">
        <x:f t="shared" si="6"/>
        <x:v>0</x:v>
      </x:c>
      <x:c r="I44" s="908">
        <x:f t="shared" si="6"/>
        <x:v>1014712.4207692307</x:v>
      </x:c>
      <x:c r="J44" s="908">
        <x:f t="shared" si="6"/>
        <x:v>0</x:v>
      </x:c>
      <x:c r="K44" s="908">
        <x:f t="shared" si="6"/>
        <x:v>90961.226153846161</x:v>
      </x:c>
      <x:c r="L44" s="908">
        <x:f t="shared" si="6"/>
        <x:v>0</x:v>
      </x:c>
      <x:c r="M44" s="908">
        <x:f t="shared" ref="M44:N44" si="7">SUM(M31:M43)/13</x:f>
        <x:v>0</x:v>
      </x:c>
      <x:c r="N44" s="908">
        <x:f t="shared" si="7"/>
        <x:v>0</x:v>
      </x:c>
    </x:row>
    <x:row r="45" spans="1:16" ht="14.25" thickTop="1" thickBot="1"/>
    <x:row r="46" spans="1:16" s="912" customFormat="1" ht="15" thickBot="1">
      <x:c r="A46" s="915"/>
      <x:c r="C46" s="1993" t="s">
        <x:v>809</x:v>
      </x:c>
      <x:c r="D46" s="1994"/>
      <x:c r="E46" s="1994"/>
      <x:c r="F46" s="1994"/>
      <x:c r="G46" s="1994"/>
      <x:c r="H46" s="1995"/>
    </x:row>
    <x:row r="47" spans="1:16" ht="25.5">
      <x:c r="A47" s="916" t="s">
        <x:v>473</x:v>
      </x:c>
      <x:c r="B47" s="897" t="s">
        <x:v>159</x:v>
      </x:c>
      <x:c r="C47" s="897" t="s">
        <x:v>525</x:v>
      </x:c>
      <x:c r="D47" s="897" t="s">
        <x:v>208</x:v>
      </x:c>
      <x:c r="E47" s="897" t="s">
        <x:v>148</x:v>
      </x:c>
      <x:c r="F47" s="897" t="s">
        <x:v>346</x:v>
      </x:c>
      <x:c r="G47" s="917" t="s">
        <x:v>757</x:v>
      </x:c>
      <x:c r="H47" s="917" t="s">
        <x:v>758</x:v>
      </x:c>
    </x:row>
    <x:row r="48" spans="1:16">
      <x:c r="A48" s="911"/>
      <x:c r="B48" s="891" t="s">
        <x:v>478</x:v>
      </x:c>
      <x:c r="C48" s="891" t="s">
        <x:v>479</x:v>
      </x:c>
      <x:c r="D48" s="891" t="s">
        <x:v>480</x:v>
      </x:c>
      <x:c r="E48" s="897" t="s">
        <x:v>481</x:v>
      </x:c>
      <x:c r="F48" s="891" t="s">
        <x:v>482</x:v>
      </x:c>
      <x:c r="G48" s="891" t="s">
        <x:v>483</x:v>
      </x:c>
      <x:c r="H48" s="897" t="s">
        <x:v>484</x:v>
      </x:c>
    </x:row>
    <x:row r="49" spans="1:8">
      <x:c r="A49" s="911"/>
      <x:c r="B49" s="918" t="s">
        <x:v>1532</x:v>
      </x:c>
      <x:c r="C49" s="902">
        <x:v>9</x:v>
      </x:c>
      <x:c r="D49" s="902">
        <x:v>30</x:v>
      </x:c>
      <x:c r="E49" s="902">
        <x:v>31</x:v>
      </x:c>
      <x:c r="F49" s="902">
        <x:v>32</x:v>
      </x:c>
      <x:c r="G49" s="902">
        <x:v>12</x:v>
      </x:c>
      <x:c r="H49" s="902">
        <x:v>11</x:v>
      </x:c>
    </x:row>
    <x:row r="50" spans="1:8" s="933" customFormat="1">
      <x:c r="A50" s="911"/>
      <x:c r="B50" s="891"/>
      <x:c r="C50" s="914" t="s">
        <x:v>918</x:v>
      </x:c>
      <x:c r="D50" s="914" t="s">
        <x:v>919</x:v>
      </x:c>
      <x:c r="E50" s="914" t="s">
        <x:v>920</x:v>
      </x:c>
      <x:c r="F50" s="914" t="s">
        <x:v>921</x:v>
      </x:c>
      <x:c r="G50" s="914" t="s">
        <x:v>923</x:v>
      </x:c>
      <x:c r="H50" s="914" t="s">
        <x:v>922</x:v>
      </x:c>
    </x:row>
    <x:row r="51" spans="1:8">
      <x:c r="A51" s="911">
        <x:v>29</x:v>
      </x:c>
      <x:c r="B51" s="904" t="s">
        <x:v>490</x:v>
      </x:c>
      <x:c r="C51" s="905">
        <x:f t="shared" ref="C51:C63" si="8">+C31-I31</x:f>
        <x:v>1116823640.0999999</x:v>
      </x:c>
      <x:c r="D51" s="905">
        <x:f t="shared" ref="D51:D63" si="9">+D31-J31</x:f>
        <x:v>359886909.08999997</x:v>
      </x:c>
      <x:c r="E51" s="905">
        <x:f t="shared" ref="E51:E63" si="10">+E31-K31</x:f>
        <x:v>69823028.370000005</x:v>
      </x:c>
      <x:c r="F51" s="905">
        <x:f t="shared" ref="F51:F63" si="11">+F31-L31</x:f>
        <x:v>56683544</x:v>
      </x:c>
      <x:c r="G51" s="905">
        <x:f>+G31-M31</x:f>
        <x:v>0</x:v>
      </x:c>
      <x:c r="H51" s="905">
        <x:f>+H31-N31</x:f>
        <x:v>0</x:v>
      </x:c>
    </x:row>
    <x:row r="52" spans="1:8">
      <x:c r="A52" s="911">
        <x:v>30</x:v>
      </x:c>
      <x:c r="B52" s="904" t="s">
        <x:v>491</x:v>
      </x:c>
      <x:c r="C52" s="905">
        <x:f t="shared" si="8"/>
        <x:v>1127327925.6900001</x:v>
      </x:c>
      <x:c r="D52" s="905">
        <x:f t="shared" si="9"/>
        <x:v>364347204.12</x:v>
      </x:c>
      <x:c r="E52" s="905">
        <x:f t="shared" si="10"/>
        <x:v>71046236.290000007</x:v>
      </x:c>
      <x:c r="F52" s="905">
        <x:f t="shared" si="11"/>
        <x:v>58388437.689999998</x:v>
      </x:c>
      <x:c r="G52" s="905">
        <x:f t="shared" ref="G52:H52" si="12">+G32-M32</x:f>
        <x:v>0</x:v>
      </x:c>
      <x:c r="H52" s="905">
        <x:f t="shared" si="12"/>
        <x:v>0</x:v>
      </x:c>
    </x:row>
    <x:row r="53" spans="1:8">
      <x:c r="A53" s="911">
        <x:v>31</x:v>
      </x:c>
      <x:c r="B53" s="888" t="s">
        <x:v>492</x:v>
      </x:c>
      <x:c r="C53" s="905">
        <x:f t="shared" si="8"/>
        <x:v>1138397368.1800001</x:v>
      </x:c>
      <x:c r="D53" s="905">
        <x:f t="shared" si="9"/>
        <x:v>369322105.18000001</x:v>
      </x:c>
      <x:c r="E53" s="905">
        <x:f t="shared" si="10"/>
        <x:v>72268633.069999993</x:v>
      </x:c>
      <x:c r="F53" s="905">
        <x:f t="shared" si="11"/>
        <x:v>60054710.640000001</x:v>
      </x:c>
      <x:c r="G53" s="905">
        <x:f t="shared" ref="G53:H53" si="13">+G33-M33</x:f>
        <x:v>0</x:v>
      </x:c>
      <x:c r="H53" s="905">
        <x:f t="shared" si="13"/>
        <x:v>0</x:v>
      </x:c>
    </x:row>
    <x:row r="54" spans="1:8">
      <x:c r="A54" s="911">
        <x:v>32</x:v>
      </x:c>
      <x:c r="B54" s="888" t="s">
        <x:v>493</x:v>
      </x:c>
      <x:c r="C54" s="905">
        <x:f t="shared" si="8"/>
        <x:v>1143197912.5699999</x:v>
      </x:c>
      <x:c r="D54" s="905">
        <x:f t="shared" si="9"/>
        <x:v>374077542.26999998</x:v>
      </x:c>
      <x:c r="E54" s="905">
        <x:f t="shared" si="10"/>
        <x:v>73401056.549999997</x:v>
      </x:c>
      <x:c r="F54" s="905">
        <x:f t="shared" si="11"/>
        <x:v>61735544.030000001</x:v>
      </x:c>
      <x:c r="G54" s="905">
        <x:f t="shared" ref="G54:H54" si="14">+G34-M34</x:f>
        <x:v>0</x:v>
      </x:c>
      <x:c r="H54" s="905">
        <x:f t="shared" si="14"/>
        <x:v>0</x:v>
      </x:c>
    </x:row>
    <x:row r="55" spans="1:8">
      <x:c r="A55" s="911">
        <x:v>33</x:v>
      </x:c>
      <x:c r="B55" s="888" t="s">
        <x:v>161</x:v>
      </x:c>
      <x:c r="C55" s="905">
        <x:f t="shared" si="8"/>
        <x:v>1155338832.3199999</x:v>
      </x:c>
      <x:c r="D55" s="905">
        <x:f t="shared" si="9"/>
        <x:v>380679430.97000003</x:v>
      </x:c>
      <x:c r="E55" s="905">
        <x:f t="shared" si="10"/>
        <x:v>74678758.150000006</x:v>
      </x:c>
      <x:c r="F55" s="905">
        <x:f t="shared" si="11"/>
        <x:v>63445134.450000003</x:v>
      </x:c>
      <x:c r="G55" s="905">
        <x:f t="shared" ref="G55:H55" si="15">+G35-M35</x:f>
        <x:v>0</x:v>
      </x:c>
      <x:c r="H55" s="905">
        <x:f t="shared" si="15"/>
        <x:v>0</x:v>
      </x:c>
    </x:row>
    <x:row r="56" spans="1:8">
      <x:c r="A56" s="911">
        <x:v>34</x:v>
      </x:c>
      <x:c r="B56" s="888" t="s">
        <x:v>162</x:v>
      </x:c>
      <x:c r="C56" s="905">
        <x:f t="shared" si="8"/>
        <x:v>1166900262.6300001</x:v>
      </x:c>
      <x:c r="D56" s="905">
        <x:f t="shared" si="9"/>
        <x:v>386383071.06999999</x:v>
      </x:c>
      <x:c r="E56" s="905">
        <x:f t="shared" si="10"/>
        <x:v>75909996.450000003</x:v>
      </x:c>
      <x:c r="F56" s="905">
        <x:f t="shared" si="11"/>
        <x:v>65317713.600000001</x:v>
      </x:c>
      <x:c r="G56" s="905">
        <x:f t="shared" ref="G56:H56" si="16">+G36-M36</x:f>
        <x:v>0</x:v>
      </x:c>
      <x:c r="H56" s="905">
        <x:f t="shared" si="16"/>
        <x:v>0</x:v>
      </x:c>
    </x:row>
    <x:row r="57" spans="1:8">
      <x:c r="A57" s="911">
        <x:v>35</x:v>
      </x:c>
      <x:c r="B57" s="888" t="s">
        <x:v>163</x:v>
      </x:c>
      <x:c r="C57" s="905">
        <x:f t="shared" si="8"/>
        <x:v>1175603609.4400001</x:v>
      </x:c>
      <x:c r="D57" s="905">
        <x:f t="shared" si="9"/>
        <x:v>390339405.12</x:v>
      </x:c>
      <x:c r="E57" s="905">
        <x:f t="shared" si="10"/>
        <x:v>76989923.909999996</x:v>
      </x:c>
      <x:c r="F57" s="905">
        <x:f t="shared" si="11"/>
        <x:v>67389479.680000007</x:v>
      </x:c>
      <x:c r="G57" s="905">
        <x:f t="shared" ref="G57:H57" si="17">+G37-M37</x:f>
        <x:v>0</x:v>
      </x:c>
      <x:c r="H57" s="905">
        <x:f t="shared" si="17"/>
        <x:v>0</x:v>
      </x:c>
    </x:row>
    <x:row r="58" spans="1:8">
      <x:c r="A58" s="911">
        <x:v>36</x:v>
      </x:c>
      <x:c r="B58" s="888" t="s">
        <x:v>494</x:v>
      </x:c>
      <x:c r="C58" s="905">
        <x:f t="shared" si="8"/>
        <x:v>1187593920.5699999</x:v>
      </x:c>
      <x:c r="D58" s="905">
        <x:f t="shared" si="9"/>
        <x:v>396221402.13999999</x:v>
      </x:c>
      <x:c r="E58" s="905">
        <x:f>+E38-K38</x:f>
        <x:v>78282453.920000002</x:v>
      </x:c>
      <x:c r="F58" s="905">
        <x:f t="shared" si="11"/>
        <x:v>69504626.969999999</x:v>
      </x:c>
      <x:c r="G58" s="905">
        <x:f t="shared" ref="G58:H58" si="18">+G38-M38</x:f>
        <x:v>0</x:v>
      </x:c>
      <x:c r="H58" s="905">
        <x:f t="shared" si="18"/>
        <x:v>0</x:v>
      </x:c>
    </x:row>
    <x:row r="59" spans="1:8">
      <x:c r="A59" s="911">
        <x:v>37</x:v>
      </x:c>
      <x:c r="B59" s="888" t="s">
        <x:v>495</x:v>
      </x:c>
      <x:c r="C59" s="905">
        <x:f t="shared" si="8"/>
        <x:v>1199458841.98</x:v>
      </x:c>
      <x:c r="D59" s="905">
        <x:f t="shared" si="9"/>
        <x:v>402128447.88999999</x:v>
      </x:c>
      <x:c r="E59" s="905">
        <x:f>+E39-K39</x:f>
        <x:v>79628436.829999998</x:v>
      </x:c>
      <x:c r="F59" s="905">
        <x:f t="shared" si="11"/>
        <x:v>71666795.430000007</x:v>
      </x:c>
      <x:c r="G59" s="905">
        <x:f t="shared" ref="G59:H59" si="19">+G39-M39</x:f>
        <x:v>0</x:v>
      </x:c>
      <x:c r="H59" s="905">
        <x:f t="shared" si="19"/>
        <x:v>0</x:v>
      </x:c>
    </x:row>
    <x:row r="60" spans="1:8">
      <x:c r="A60" s="911">
        <x:v>38</x:v>
      </x:c>
      <x:c r="B60" s="888" t="s">
        <x:v>496</x:v>
      </x:c>
      <x:c r="C60" s="905">
        <x:f t="shared" si="8"/>
        <x:v>1202564594.77</x:v>
      </x:c>
      <x:c r="D60" s="905">
        <x:f t="shared" si="9"/>
        <x:v>406139225.58999997</x:v>
      </x:c>
      <x:c r="E60" s="905">
        <x:f>+E40-K40</x:f>
        <x:v>80500012.200000003</x:v>
      </x:c>
      <x:c r="F60" s="905">
        <x:f t="shared" si="11"/>
        <x:v>73789314.260000005</x:v>
      </x:c>
      <x:c r="G60" s="905">
        <x:f t="shared" ref="G60:H60" si="20">+G40-M40</x:f>
        <x:v>0</x:v>
      </x:c>
      <x:c r="H60" s="905">
        <x:f t="shared" si="20"/>
        <x:v>0</x:v>
      </x:c>
    </x:row>
    <x:row r="61" spans="1:8">
      <x:c r="A61" s="911">
        <x:v>39</x:v>
      </x:c>
      <x:c r="B61" s="888" t="s">
        <x:v>497</x:v>
      </x:c>
      <x:c r="C61" s="905">
        <x:f t="shared" si="8"/>
        <x:v>1215964193.46</x:v>
      </x:c>
      <x:c r="D61" s="905">
        <x:f t="shared" si="9"/>
        <x:v>412737667.77999997</x:v>
      </x:c>
      <x:c r="E61" s="905">
        <x:f t="shared" si="10"/>
        <x:v>81965719.140000001</x:v>
      </x:c>
      <x:c r="F61" s="905">
        <x:f t="shared" si="11"/>
        <x:v>75925144.590000004</x:v>
      </x:c>
      <x:c r="G61" s="905">
        <x:f t="shared" ref="G61:H61" si="21">+G41-M41</x:f>
        <x:v>0</x:v>
      </x:c>
      <x:c r="H61" s="905">
        <x:f t="shared" si="21"/>
        <x:v>0</x:v>
      </x:c>
    </x:row>
    <x:row r="62" spans="1:8">
      <x:c r="A62" s="911">
        <x:v>40</x:v>
      </x:c>
      <x:c r="B62" s="888" t="s">
        <x:v>498</x:v>
      </x:c>
      <x:c r="C62" s="905">
        <x:f t="shared" si="8"/>
        <x:v>1221403790.4000001</x:v>
      </x:c>
      <x:c r="D62" s="905">
        <x:f t="shared" si="9"/>
        <x:v>418361790.76999998</x:v>
      </x:c>
      <x:c r="E62" s="905">
        <x:f t="shared" si="10"/>
        <x:v>82929016.209999993</x:v>
      </x:c>
      <x:c r="F62" s="905">
        <x:f t="shared" si="11"/>
        <x:v>78112167.790000007</x:v>
      </x:c>
      <x:c r="G62" s="905">
        <x:f t="shared" ref="G62:H62" si="22">+G42-M42</x:f>
        <x:v>0</x:v>
      </x:c>
      <x:c r="H62" s="905">
        <x:f t="shared" si="22"/>
        <x:v>0</x:v>
      </x:c>
    </x:row>
    <x:row r="63" spans="1:8">
      <x:c r="A63" s="911">
        <x:v>41</x:v>
      </x:c>
      <x:c r="B63" s="888" t="s">
        <x:v>499</x:v>
      </x:c>
      <x:c r="C63" s="905">
        <x:f t="shared" si="8"/>
        <x:v>1228063713.0899999</x:v>
      </x:c>
      <x:c r="D63" s="905">
        <x:f t="shared" si="9"/>
        <x:v>423336762</x:v>
      </x:c>
      <x:c r="E63" s="905">
        <x:f t="shared" si="10"/>
        <x:v>83347867.930000007</x:v>
      </x:c>
      <x:c r="F63" s="905">
        <x:f t="shared" si="11"/>
        <x:v>80437627</x:v>
      </x:c>
      <x:c r="G63" s="905">
        <x:f t="shared" ref="G63:H63" si="23">+G43-M43</x:f>
        <x:v>0</x:v>
      </x:c>
      <x:c r="H63" s="905">
        <x:f t="shared" si="23"/>
        <x:v>0</x:v>
      </x:c>
    </x:row>
    <x:row r="64" spans="1:8" ht="13.5" thickBot="1">
      <x:c r="A64" s="911">
        <x:v>42</x:v>
      </x:c>
      <x:c r="B64" s="907" t="s">
        <x:v>500</x:v>
      </x:c>
      <x:c r="C64" s="908">
        <x:f t="shared" ref="C64:F64" si="24">SUM(C51:C63)/13</x:f>
        <x:v>1175279892.7076921</x:v>
      </x:c>
      <x:c r="D64" s="908">
        <x:f t="shared" si="24"/>
        <x:v>391073920.30692303</x:v>
      </x:c>
      <x:c r="E64" s="908">
        <x:f t="shared" si="24"/>
        <x:v>76982395.30923079</x:v>
      </x:c>
      <x:c r="F64" s="908">
        <x:f t="shared" si="24"/>
        <x:v>67880787.702307686</x:v>
      </x:c>
      <x:c r="G64" s="908">
        <x:f t="shared" ref="G64:H64" si="25">SUM(G51:G63)/13</x:f>
        <x:v>0</x:v>
      </x:c>
      <x:c r="H64" s="908">
        <x:f t="shared" si="25"/>
        <x:v>0</x:v>
      </x:c>
    </x:row>
    <x:row r="65" spans="1:2" ht="13.5" thickTop="1"/>
    <x:row r="68" spans="1:2">
      <x:c r="A68" s="889" t="s">
        <x:v>627</x:v>
      </x:c>
    </x:row>
    <x:row r="69" spans="1:2">
      <x:c r="A69" s="889" t="s">
        <x:v>9</x:v>
      </x:c>
      <x:c r="B69" s="919" t="s">
        <x:v>1098</x:v>
      </x:c>
    </x:row>
    <x:row r="70" spans="1:2">
      <x:c r="A70" s="889"/>
    </x:row>
  </x:sheetData>
  <x:mergeCells count="9">
    <x:mergeCell ref="A1:N1"/>
    <x:mergeCell ref="A2:N2"/>
    <x:mergeCell ref="A3:N3"/>
    <x:mergeCell ref="C46:H46"/>
    <x:mergeCell ref="G6:J6"/>
    <x:mergeCell ref="K6:N6"/>
    <x:mergeCell ref="C6:F6"/>
    <x:mergeCell ref="C26:H26"/>
    <x:mergeCell ref="I26:N26"/>
  </x:mergeCells>
  <x:printOptions horizontalCentered="1"/>
  <x:pageMargins left="0.45" right="0.45" top="0.5" bottom="0.5" header="0.3" footer="0.3"/>
  <x:pageSetup scale="37" orientation="landscape" r:id="rId2"/>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8B8E9B4-20AD-4909-A311-AD282DEA440E}" mc:Ignorable="x14ac xr xr2 xr3">
  <x:sheetPr>
    <x:pageSetUpPr fitToPage="1"/>
  </x:sheetPr>
  <x:dimension ref="A1:M151"/>
  <x:sheetViews>
    <x:sheetView zoomScale="80" zoomScaleNormal="80" workbookViewId="0">
      <x:pane xSplit="1" ySplit="4" topLeftCell="B5" activePane="bottomRight" state="frozen"/>
      <x:selection activeCell="C390" sqref="C390"/>
      <x:selection pane="topRight" activeCell="C390" sqref="C390"/>
      <x:selection pane="bottomLeft" activeCell="C390" sqref="C390"/>
      <x:selection pane="bottomRight" activeCell="C390" sqref="C390"/>
    </x:sheetView>
  </x:sheetViews>
  <x:sheetFormatPr defaultColWidth="9.140625" defaultRowHeight="15"/>
  <x:cols>
    <x:col min="1" max="1" width="6.140625" style="217" customWidth="1"/>
    <x:col min="2" max="2" width="79.7109375" style="217" customWidth="1"/>
    <x:col min="3" max="6" width="15" style="217" customWidth="1"/>
    <x:col min="7" max="7" width="14.140625" style="217" bestFit="1" customWidth="1"/>
    <x:col min="8" max="8" width="9.140625" style="217"/>
    <x:col min="9" max="9" width="17.7109375" style="217" bestFit="1" customWidth="1"/>
    <x:col min="10" max="10" width="16" style="217" bestFit="1" customWidth="1"/>
    <x:col min="11" max="11" width="9.140625" style="217"/>
    <x:col min="12" max="12" width="11.42578125" style="217" bestFit="1" customWidth="1"/>
    <x:col min="13" max="13" width="17.5703125" style="217" customWidth="1"/>
    <x:col min="14" max="16384" width="9.140625" style="217"/>
  </x:cols>
  <x:sheetData>
    <x:row r="1" spans="1:13" ht="18">
      <x:c r="A1" s="2003" t="s">
        <x:v>1397</x:v>
      </x:c>
      <x:c r="B1" s="2003"/>
      <x:c r="C1" s="2003"/>
      <x:c r="D1" s="2003"/>
      <x:c r="E1" s="2003"/>
      <x:c r="F1" s="2003"/>
      <x:c r="G1" s="2003"/>
      <x:c r="I1" s="249"/>
    </x:row>
    <x:row r="2" spans="1:13" ht="15.75">
      <x:c r="A2" s="2002" t="s">
        <x:v>522</x:v>
      </x:c>
      <x:c r="B2" s="2002"/>
      <x:c r="C2" s="2002"/>
      <x:c r="D2" s="2002"/>
      <x:c r="E2" s="2002"/>
      <x:c r="F2" s="2002"/>
      <x:c r="G2" s="2002"/>
    </x:row>
    <x:row r="3" spans="1:13" ht="15.75">
      <x:c r="A3" s="2002"/>
      <x:c r="B3" s="2002"/>
      <x:c r="C3" s="2002"/>
      <x:c r="D3" s="2002"/>
      <x:c r="E3" s="2002"/>
      <x:c r="F3" s="216"/>
    </x:row>
    <x:row r="4" spans="1:13" s="959" customFormat="1" ht="12.75">
      <x:c r="B4" s="960" t="s">
        <x:v>478</x:v>
      </x:c>
      <x:c r="C4" s="960" t="s">
        <x:v>479</x:v>
      </x:c>
      <x:c r="D4" s="960" t="s">
        <x:v>480</x:v>
      </x:c>
      <x:c r="E4" s="960" t="s">
        <x:v>481</x:v>
      </x:c>
      <x:c r="F4" s="960" t="s">
        <x:v>516</x:v>
      </x:c>
      <x:c r="G4" s="960" t="s">
        <x:v>517</x:v>
      </x:c>
      <x:c r="H4" s="961"/>
      <x:c r="I4" s="960"/>
      <x:c r="J4" s="960"/>
      <x:c r="K4" s="960"/>
      <x:c r="L4" s="960"/>
      <x:c r="M4" s="960"/>
    </x:row>
    <x:row r="5" spans="1:13" s="959" customFormat="1" ht="12.75">
      <x:c r="B5" s="942" t="s">
        <x:v>518</x:v>
      </x:c>
    </x:row>
    <x:row r="6" spans="1:13" s="959" customFormat="1" ht="12.75">
      <x:c r="B6" s="904" t="s">
        <x:v>519</x:v>
      </x:c>
      <x:c r="C6" s="943" t="s">
        <x:v>44</x:v>
      </x:c>
      <x:c r="D6" s="943" t="s">
        <x:v>726</x:v>
      </x:c>
      <x:c r="E6" s="948"/>
      <x:c r="F6" s="948"/>
      <x:c r="G6" s="944" t="s">
        <x:v>44</x:v>
      </x:c>
    </x:row>
    <x:row r="7" spans="1:13" s="959" customFormat="1" ht="12.75">
      <x:c r="A7" s="944">
        <x:v>1</x:v>
      </x:c>
      <x:c r="B7" s="945" t="s">
        <x:v>725</x:v>
      </x:c>
      <x:c r="C7" s="946">
        <x:v>0</x:v>
      </x:c>
      <x:c r="D7" s="947">
        <x:v>1</x:v>
      </x:c>
      <x:c r="E7" s="948"/>
      <x:c r="F7" s="948"/>
      <x:c r="G7" s="949">
        <x:f>+C7*D7</x:f>
        <x:v>0</x:v>
      </x:c>
      <x:c r="H7" s="944"/>
    </x:row>
    <x:row r="8" spans="1:13" s="959" customFormat="1" ht="12.75">
      <x:c r="A8" s="944">
        <x:v>2</x:v>
      </x:c>
      <x:c r="B8" s="945" t="s">
        <x:v>530</x:v>
      </x:c>
      <x:c r="C8" s="950">
        <x:v>0</x:v>
      </x:c>
      <x:c r="D8" s="947">
        <x:f>+'ATT H-1A'!H24</x:f>
        <x:v>0.11976146200406269</x:v>
      </x:c>
      <x:c r="E8" s="948"/>
      <x:c r="F8" s="948"/>
      <x:c r="G8" s="949">
        <x:f>+C8*D8</x:f>
        <x:v>0</x:v>
      </x:c>
      <x:c r="H8" s="944"/>
    </x:row>
    <x:row r="9" spans="1:13" s="959" customFormat="1" ht="12.75">
      <x:c r="A9" s="944">
        <x:v>3</x:v>
      </x:c>
      <x:c r="B9" s="945"/>
      <x:c r="C9" s="951"/>
      <x:c r="D9" s="948"/>
      <x:c r="E9" s="948"/>
      <x:c r="F9" s="948"/>
      <x:c r="G9" s="949">
        <x:f t="shared" ref="G9" si="0">+C9*D9</x:f>
        <x:v>0</x:v>
      </x:c>
      <x:c r="H9" s="944"/>
    </x:row>
    <x:row r="10" spans="1:13" s="959" customFormat="1" ht="12.75">
      <x:c r="A10" s="944">
        <x:v>4</x:v>
      </x:c>
      <x:c r="B10" s="904" t="s">
        <x:v>44</x:v>
      </x:c>
      <x:c r="C10" s="949">
        <x:f>SUM(C7:C9)</x:f>
        <x:v>0</x:v>
      </x:c>
      <x:c r="D10" s="949"/>
      <x:c r="E10" s="949"/>
      <x:c r="F10" s="949"/>
      <x:c r="G10" s="949">
        <x:f>SUM(G7:G9)</x:f>
        <x:v>0</x:v>
      </x:c>
      <x:c r="H10" s="944"/>
      <x:c r="L10" s="962"/>
    </x:row>
    <x:row r="11" spans="1:13" s="959" customFormat="1" ht="12.75">
      <x:c r="A11" s="944"/>
      <x:c r="B11" s="963"/>
      <x:c r="C11" s="963"/>
      <x:c r="D11" s="963"/>
      <x:c r="E11" s="963"/>
      <x:c r="F11" s="963"/>
      <x:c r="G11" s="963"/>
      <x:c r="H11" s="944"/>
      <x:c r="L11" s="962"/>
    </x:row>
    <x:row r="12" spans="1:13" s="959" customFormat="1" ht="12.75">
      <x:c r="A12" s="944"/>
      <x:c r="B12" s="942" t="s">
        <x:v>760</x:v>
      </x:c>
      <x:c r="C12" s="963"/>
      <x:c r="D12" s="963"/>
      <x:c r="E12" s="963"/>
      <x:c r="F12" s="963"/>
      <x:c r="G12" s="963"/>
      <x:c r="H12" s="944"/>
    </x:row>
    <x:row r="13" spans="1:13" s="959" customFormat="1" ht="12.75">
      <x:c r="A13" s="944">
        <x:v>5</x:v>
      </x:c>
      <x:c r="B13" s="904" t="s">
        <x:v>519</x:v>
      </x:c>
      <x:c r="C13" s="943" t="s">
        <x:v>44</x:v>
      </x:c>
      <x:c r="D13" s="943" t="s">
        <x:v>726</x:v>
      </x:c>
      <x:c r="E13" s="952"/>
      <x:c r="F13" s="952"/>
      <x:c r="G13" s="944" t="s">
        <x:v>44</x:v>
      </x:c>
      <x:c r="H13" s="944"/>
    </x:row>
    <x:row r="14" spans="1:13" s="959" customFormat="1" ht="12.75">
      <x:c r="A14" s="944">
        <x:v>6</x:v>
      </x:c>
      <x:c r="B14" s="945" t="s">
        <x:v>761</x:v>
      </x:c>
      <x:c r="C14" s="950">
        <x:f>+C81</x:f>
        <x:v>0</x:v>
      </x:c>
      <x:c r="D14" s="947">
        <x:f>+'ATT H-1A'!H24</x:f>
        <x:v>0.11976146200406269</x:v>
      </x:c>
      <x:c r="E14" s="952"/>
      <x:c r="F14" s="952"/>
      <x:c r="G14" s="953">
        <x:f>+C14*D14</x:f>
        <x:v>0</x:v>
      </x:c>
      <x:c r="H14" s="944"/>
    </x:row>
    <x:row r="15" spans="1:13" s="959" customFormat="1" ht="12.75">
      <x:c r="A15" s="944">
        <x:v>7</x:v>
      </x:c>
      <x:c r="B15" s="945" t="s">
        <x:v>762</x:v>
      </x:c>
      <x:c r="C15" s="950">
        <x:f>+D81</x:f>
        <x:v>0</x:v>
      </x:c>
      <x:c r="D15" s="947">
        <x:f>+'ATT H-1A'!H24</x:f>
        <x:v>0.11976146200406269</x:v>
      </x:c>
      <x:c r="E15" s="952"/>
      <x:c r="F15" s="952"/>
      <x:c r="G15" s="953">
        <x:f>+C15*D15</x:f>
        <x:v>0</x:v>
      </x:c>
      <x:c r="H15" s="944"/>
    </x:row>
    <x:row r="16" spans="1:13" s="959" customFormat="1" ht="12.75">
      <x:c r="A16" s="944">
        <x:v>8</x:v>
      </x:c>
      <x:c r="B16" s="945"/>
      <x:c r="C16" s="954"/>
      <x:c r="D16" s="952"/>
      <x:c r="E16" s="952"/>
      <x:c r="F16" s="952"/>
      <x:c r="G16" s="953">
        <x:f t="shared" ref="G16" si="1">+C16*D16</x:f>
        <x:v>0</x:v>
      </x:c>
      <x:c r="H16" s="944"/>
    </x:row>
    <x:row r="17" spans="1:9" s="959" customFormat="1" ht="12.75">
      <x:c r="A17" s="944">
        <x:v>9</x:v>
      </x:c>
      <x:c r="B17" s="904" t="s">
        <x:v>44</x:v>
      </x:c>
      <x:c r="C17" s="949">
        <x:f>SUM(C14:C16)</x:f>
        <x:v>0</x:v>
      </x:c>
      <x:c r="D17" s="953"/>
      <x:c r="E17" s="953"/>
      <x:c r="F17" s="953"/>
      <x:c r="G17" s="953">
        <x:f>SUM(G14:G16)</x:f>
        <x:v>0</x:v>
      </x:c>
      <x:c r="H17" s="944"/>
    </x:row>
    <x:row r="18" spans="1:9" s="959" customFormat="1" ht="12.75">
      <x:c r="B18" s="904"/>
      <x:c r="C18" s="949"/>
      <x:c r="D18" s="949"/>
      <x:c r="E18" s="949"/>
      <x:c r="F18" s="949"/>
      <x:c r="G18" s="949"/>
      <x:c r="H18" s="944"/>
    </x:row>
    <x:row r="19" spans="1:9" s="959" customFormat="1" ht="12.75">
      <x:c r="B19" s="942" t="s">
        <x:v>811</x:v>
      </x:c>
      <x:c r="C19" s="955" t="s">
        <x:v>209</x:v>
      </x:c>
      <x:c r="D19" s="955" t="s">
        <x:v>752</x:v>
      </x:c>
      <x:c r="H19" s="944"/>
    </x:row>
    <x:row r="20" spans="1:9" s="959" customFormat="1" ht="12.75">
      <x:c r="A20" s="960"/>
      <x:c r="B20" s="942" t="s">
        <x:v>514</x:v>
      </x:c>
      <x:c r="C20" s="904"/>
      <x:c r="D20" s="904"/>
      <x:c r="E20" s="904"/>
      <x:c r="F20" s="904"/>
      <x:c r="G20" s="944" t="s">
        <x:v>44</x:v>
      </x:c>
    </x:row>
    <x:row r="21" spans="1:9" s="959" customFormat="1" ht="12.75">
      <x:c r="A21" s="944">
        <x:v>10</x:v>
      </x:c>
      <x:c r="B21" s="904" t="s">
        <x:v>490</x:v>
      </x:c>
      <x:c r="C21" s="950">
        <x:v>0</x:v>
      </x:c>
      <x:c r="D21" s="958">
        <x:v>0</x:v>
      </x:c>
      <x:c r="E21" s="956"/>
      <x:c r="F21" s="956"/>
      <x:c r="G21" s="949">
        <x:f t="shared" ref="G21:G33" si="2">SUM(C21:F21)</x:f>
        <x:v>0</x:v>
      </x:c>
      <x:c r="H21" s="944"/>
      <x:c r="I21" s="11"/>
    </x:row>
    <x:row r="22" spans="1:9" s="959" customFormat="1" ht="12.75">
      <x:c r="A22" s="944">
        <x:v>11</x:v>
      </x:c>
      <x:c r="B22" s="904" t="s">
        <x:v>491</x:v>
      </x:c>
      <x:c r="C22" s="950">
        <x:v>0</x:v>
      </x:c>
      <x:c r="D22" s="950">
        <x:v>0</x:v>
      </x:c>
      <x:c r="E22" s="956"/>
      <x:c r="F22" s="956"/>
      <x:c r="G22" s="949">
        <x:f t="shared" si="2"/>
        <x:v>0</x:v>
      </x:c>
      <x:c r="H22" s="944"/>
      <x:c r="I22" s="657"/>
    </x:row>
    <x:row r="23" spans="1:9" s="959" customFormat="1" ht="12.75">
      <x:c r="A23" s="944">
        <x:v>12</x:v>
      </x:c>
      <x:c r="B23" s="904" t="s">
        <x:v>492</x:v>
      </x:c>
      <x:c r="C23" s="950">
        <x:v>0</x:v>
      </x:c>
      <x:c r="D23" s="950">
        <x:v>0</x:v>
      </x:c>
      <x:c r="E23" s="956"/>
      <x:c r="F23" s="956"/>
      <x:c r="G23" s="949">
        <x:f t="shared" si="2"/>
        <x:v>0</x:v>
      </x:c>
      <x:c r="H23" s="944"/>
      <x:c r="I23" s="657"/>
    </x:row>
    <x:row r="24" spans="1:9" s="959" customFormat="1" ht="12.75">
      <x:c r="A24" s="944">
        <x:v>13</x:v>
      </x:c>
      <x:c r="B24" s="904" t="s">
        <x:v>493</x:v>
      </x:c>
      <x:c r="C24" s="950">
        <x:v>0</x:v>
      </x:c>
      <x:c r="D24" s="950">
        <x:v>0</x:v>
      </x:c>
      <x:c r="E24" s="956"/>
      <x:c r="F24" s="956"/>
      <x:c r="G24" s="949">
        <x:f t="shared" si="2"/>
        <x:v>0</x:v>
      </x:c>
      <x:c r="H24" s="944"/>
      <x:c r="I24" s="657"/>
    </x:row>
    <x:row r="25" spans="1:9" s="959" customFormat="1" ht="12.75">
      <x:c r="A25" s="944">
        <x:v>14</x:v>
      </x:c>
      <x:c r="B25" s="904" t="s">
        <x:v>161</x:v>
      </x:c>
      <x:c r="C25" s="950">
        <x:v>0</x:v>
      </x:c>
      <x:c r="D25" s="950">
        <x:v>0</x:v>
      </x:c>
      <x:c r="E25" s="956"/>
      <x:c r="F25" s="956"/>
      <x:c r="G25" s="949">
        <x:f t="shared" si="2"/>
        <x:v>0</x:v>
      </x:c>
      <x:c r="H25" s="944"/>
      <x:c r="I25" s="657"/>
    </x:row>
    <x:row r="26" spans="1:9" s="959" customFormat="1" ht="12.75">
      <x:c r="A26" s="944">
        <x:v>15</x:v>
      </x:c>
      <x:c r="B26" s="904" t="s">
        <x:v>162</x:v>
      </x:c>
      <x:c r="C26" s="950">
        <x:v>0</x:v>
      </x:c>
      <x:c r="D26" s="950">
        <x:v>0</x:v>
      </x:c>
      <x:c r="E26" s="956"/>
      <x:c r="F26" s="956"/>
      <x:c r="G26" s="949">
        <x:f t="shared" si="2"/>
        <x:v>0</x:v>
      </x:c>
      <x:c r="H26" s="944"/>
      <x:c r="I26" s="657"/>
    </x:row>
    <x:row r="27" spans="1:9" s="959" customFormat="1" ht="12.75">
      <x:c r="A27" s="944">
        <x:v>16</x:v>
      </x:c>
      <x:c r="B27" s="904" t="s">
        <x:v>163</x:v>
      </x:c>
      <x:c r="C27" s="950">
        <x:v>0</x:v>
      </x:c>
      <x:c r="D27" s="950">
        <x:v>0</x:v>
      </x:c>
      <x:c r="E27" s="956"/>
      <x:c r="F27" s="956"/>
      <x:c r="G27" s="949">
        <x:f t="shared" si="2"/>
        <x:v>0</x:v>
      </x:c>
      <x:c r="H27" s="944"/>
      <x:c r="I27" s="657"/>
    </x:row>
    <x:row r="28" spans="1:9" s="959" customFormat="1" ht="12.75">
      <x:c r="A28" s="944">
        <x:v>17</x:v>
      </x:c>
      <x:c r="B28" s="904" t="s">
        <x:v>494</x:v>
      </x:c>
      <x:c r="C28" s="950">
        <x:v>0</x:v>
      </x:c>
      <x:c r="D28" s="950">
        <x:v>0</x:v>
      </x:c>
      <x:c r="E28" s="956"/>
      <x:c r="F28" s="956"/>
      <x:c r="G28" s="949">
        <x:f t="shared" si="2"/>
        <x:v>0</x:v>
      </x:c>
      <x:c r="H28" s="944"/>
      <x:c r="I28" s="657"/>
    </x:row>
    <x:row r="29" spans="1:9" s="959" customFormat="1" ht="12.75">
      <x:c r="A29" s="944">
        <x:v>18</x:v>
      </x:c>
      <x:c r="B29" s="904" t="s">
        <x:v>495</x:v>
      </x:c>
      <x:c r="C29" s="950">
        <x:v>0</x:v>
      </x:c>
      <x:c r="D29" s="950">
        <x:v>0</x:v>
      </x:c>
      <x:c r="E29" s="956"/>
      <x:c r="F29" s="956"/>
      <x:c r="G29" s="949">
        <x:f t="shared" si="2"/>
        <x:v>0</x:v>
      </x:c>
      <x:c r="H29" s="944"/>
      <x:c r="I29" s="657"/>
    </x:row>
    <x:row r="30" spans="1:9" s="959" customFormat="1" ht="12.75">
      <x:c r="A30" s="944">
        <x:v>19</x:v>
      </x:c>
      <x:c r="B30" s="904" t="s">
        <x:v>496</x:v>
      </x:c>
      <x:c r="C30" s="950">
        <x:v>0</x:v>
      </x:c>
      <x:c r="D30" s="950">
        <x:v>0</x:v>
      </x:c>
      <x:c r="E30" s="956"/>
      <x:c r="F30" s="956"/>
      <x:c r="G30" s="949">
        <x:f t="shared" si="2"/>
        <x:v>0</x:v>
      </x:c>
      <x:c r="H30" s="944"/>
      <x:c r="I30" s="657"/>
    </x:row>
    <x:row r="31" spans="1:9" s="959" customFormat="1" ht="12.75">
      <x:c r="A31" s="944">
        <x:v>20</x:v>
      </x:c>
      <x:c r="B31" s="904" t="s">
        <x:v>497</x:v>
      </x:c>
      <x:c r="C31" s="950">
        <x:v>0</x:v>
      </x:c>
      <x:c r="D31" s="950">
        <x:v>0</x:v>
      </x:c>
      <x:c r="E31" s="956"/>
      <x:c r="F31" s="956"/>
      <x:c r="G31" s="949">
        <x:f t="shared" si="2"/>
        <x:v>0</x:v>
      </x:c>
      <x:c r="H31" s="944"/>
      <x:c r="I31" s="657"/>
    </x:row>
    <x:row r="32" spans="1:9" s="959" customFormat="1" ht="12.75">
      <x:c r="A32" s="944">
        <x:v>21</x:v>
      </x:c>
      <x:c r="B32" s="904" t="s">
        <x:v>498</x:v>
      </x:c>
      <x:c r="C32" s="950">
        <x:v>0</x:v>
      </x:c>
      <x:c r="D32" s="950">
        <x:v>0</x:v>
      </x:c>
      <x:c r="E32" s="956"/>
      <x:c r="F32" s="956"/>
      <x:c r="G32" s="949">
        <x:f t="shared" si="2"/>
        <x:v>0</x:v>
      </x:c>
      <x:c r="H32" s="944"/>
      <x:c r="I32" s="657"/>
    </x:row>
    <x:row r="33" spans="1:9" s="959" customFormat="1" ht="12.75">
      <x:c r="A33" s="944">
        <x:v>22</x:v>
      </x:c>
      <x:c r="B33" s="904" t="s">
        <x:v>499</x:v>
      </x:c>
      <x:c r="C33" s="950">
        <x:v>0</x:v>
      </x:c>
      <x:c r="D33" s="958">
        <x:v>0</x:v>
      </x:c>
      <x:c r="E33" s="956"/>
      <x:c r="F33" s="956"/>
      <x:c r="G33" s="949">
        <x:f t="shared" si="2"/>
        <x:v>0</x:v>
      </x:c>
      <x:c r="H33" s="944"/>
      <x:c r="I33" s="657"/>
    </x:row>
    <x:row r="34" spans="1:9" s="959" customFormat="1" ht="12.75">
      <x:c r="A34" s="944">
        <x:v>23</x:v>
      </x:c>
      <x:c r="B34" s="904" t="s">
        <x:v>513</x:v>
      </x:c>
      <x:c r="C34" s="957">
        <x:f>AVERAGE(C21:C33)</x:f>
        <x:v>0</x:v>
      </x:c>
      <x:c r="D34" s="957">
        <x:f>AVERAGE(D21:D33)</x:f>
        <x:v>0</x:v>
      </x:c>
      <x:c r="E34" s="957"/>
      <x:c r="F34" s="957"/>
      <x:c r="G34" s="957">
        <x:f>AVERAGE(G21:G33)</x:f>
        <x:v>0</x:v>
      </x:c>
      <x:c r="H34" s="944"/>
      <x:c r="I34" s="657"/>
    </x:row>
    <x:row r="35" spans="1:9" s="959" customFormat="1" ht="12.75">
      <x:c r="B35" s="904"/>
      <x:c r="C35" s="957"/>
      <x:c r="D35" s="957"/>
      <x:c r="E35" s="957"/>
      <x:c r="I35" s="657"/>
    </x:row>
    <x:row r="36" spans="1:9" s="959" customFormat="1" ht="12.75">
      <x:c r="B36" s="942" t="s">
        <x:v>73</x:v>
      </x:c>
      <x:c r="C36" s="955" t="s">
        <x:v>209</x:v>
      </x:c>
      <x:c r="D36" s="955" t="s">
        <x:v>752</x:v>
      </x:c>
      <x:c r="E36" s="904"/>
      <x:c r="F36" s="904"/>
      <x:c r="G36" s="944" t="s">
        <x:v>44</x:v>
      </x:c>
      <x:c r="I36" s="657"/>
    </x:row>
    <x:row r="37" spans="1:9" s="959" customFormat="1" ht="12.75">
      <x:c r="A37" s="944">
        <x:v>24</x:v>
      </x:c>
      <x:c r="B37" s="904" t="s">
        <x:v>490</x:v>
      </x:c>
      <x:c r="C37" s="950">
        <x:v>0</x:v>
      </x:c>
      <x:c r="D37" s="958">
        <x:v>0</x:v>
      </x:c>
      <x:c r="E37" s="956"/>
      <x:c r="F37" s="956"/>
      <x:c r="G37" s="949">
        <x:f t="shared" ref="G37:G49" si="3">SUM(C37:F37)</x:f>
        <x:v>0</x:v>
      </x:c>
      <x:c r="H37" s="944"/>
      <x:c r="I37" s="657"/>
    </x:row>
    <x:row r="38" spans="1:9" s="959" customFormat="1" ht="12.75">
      <x:c r="A38" s="944">
        <x:v>25</x:v>
      </x:c>
      <x:c r="B38" s="904" t="s">
        <x:v>491</x:v>
      </x:c>
      <x:c r="C38" s="950">
        <x:v>0</x:v>
      </x:c>
      <x:c r="D38" s="950">
        <x:v>0</x:v>
      </x:c>
      <x:c r="E38" s="956"/>
      <x:c r="F38" s="956"/>
      <x:c r="G38" s="949">
        <x:f t="shared" si="3"/>
        <x:v>0</x:v>
      </x:c>
      <x:c r="H38" s="944"/>
      <x:c r="I38" s="657"/>
    </x:row>
    <x:row r="39" spans="1:9" s="959" customFormat="1" ht="12.75">
      <x:c r="A39" s="944">
        <x:v>26</x:v>
      </x:c>
      <x:c r="B39" s="904" t="s">
        <x:v>492</x:v>
      </x:c>
      <x:c r="C39" s="950">
        <x:v>0</x:v>
      </x:c>
      <x:c r="D39" s="950">
        <x:v>0</x:v>
      </x:c>
      <x:c r="E39" s="956"/>
      <x:c r="F39" s="956"/>
      <x:c r="G39" s="949">
        <x:f t="shared" si="3"/>
        <x:v>0</x:v>
      </x:c>
      <x:c r="H39" s="944"/>
      <x:c r="I39" s="657"/>
    </x:row>
    <x:row r="40" spans="1:9" s="959" customFormat="1" ht="12.75">
      <x:c r="A40" s="944">
        <x:v>27</x:v>
      </x:c>
      <x:c r="B40" s="904" t="s">
        <x:v>493</x:v>
      </x:c>
      <x:c r="C40" s="950">
        <x:v>0</x:v>
      </x:c>
      <x:c r="D40" s="950">
        <x:v>0</x:v>
      </x:c>
      <x:c r="E40" s="956"/>
      <x:c r="F40" s="956"/>
      <x:c r="G40" s="949">
        <x:f t="shared" si="3"/>
        <x:v>0</x:v>
      </x:c>
      <x:c r="H40" s="944"/>
      <x:c r="I40" s="657"/>
    </x:row>
    <x:row r="41" spans="1:9" s="959" customFormat="1" ht="12.75">
      <x:c r="A41" s="944">
        <x:v>28</x:v>
      </x:c>
      <x:c r="B41" s="904" t="s">
        <x:v>161</x:v>
      </x:c>
      <x:c r="C41" s="950">
        <x:v>0</x:v>
      </x:c>
      <x:c r="D41" s="950">
        <x:v>0</x:v>
      </x:c>
      <x:c r="E41" s="956"/>
      <x:c r="F41" s="956"/>
      <x:c r="G41" s="949">
        <x:f t="shared" si="3"/>
        <x:v>0</x:v>
      </x:c>
      <x:c r="H41" s="944"/>
      <x:c r="I41" s="657"/>
    </x:row>
    <x:row r="42" spans="1:9" s="959" customFormat="1" ht="12.75">
      <x:c r="A42" s="944">
        <x:v>29</x:v>
      </x:c>
      <x:c r="B42" s="904" t="s">
        <x:v>162</x:v>
      </x:c>
      <x:c r="C42" s="950">
        <x:v>0</x:v>
      </x:c>
      <x:c r="D42" s="950">
        <x:v>0</x:v>
      </x:c>
      <x:c r="E42" s="956"/>
      <x:c r="F42" s="956"/>
      <x:c r="G42" s="949">
        <x:f t="shared" si="3"/>
        <x:v>0</x:v>
      </x:c>
      <x:c r="H42" s="944"/>
      <x:c r="I42" s="657"/>
    </x:row>
    <x:row r="43" spans="1:9" s="959" customFormat="1" ht="12.75">
      <x:c r="A43" s="944">
        <x:v>30</x:v>
      </x:c>
      <x:c r="B43" s="904" t="s">
        <x:v>163</x:v>
      </x:c>
      <x:c r="C43" s="950">
        <x:v>0</x:v>
      </x:c>
      <x:c r="D43" s="950">
        <x:v>0</x:v>
      </x:c>
      <x:c r="E43" s="956"/>
      <x:c r="F43" s="956"/>
      <x:c r="G43" s="949">
        <x:f t="shared" si="3"/>
        <x:v>0</x:v>
      </x:c>
      <x:c r="H43" s="944"/>
      <x:c r="I43" s="657"/>
    </x:row>
    <x:row r="44" spans="1:9" s="959" customFormat="1" ht="12.75">
      <x:c r="A44" s="944">
        <x:v>31</x:v>
      </x:c>
      <x:c r="B44" s="904" t="s">
        <x:v>494</x:v>
      </x:c>
      <x:c r="C44" s="950">
        <x:v>0</x:v>
      </x:c>
      <x:c r="D44" s="950">
        <x:v>0</x:v>
      </x:c>
      <x:c r="E44" s="956"/>
      <x:c r="F44" s="956"/>
      <x:c r="G44" s="949">
        <x:f t="shared" si="3"/>
        <x:v>0</x:v>
      </x:c>
      <x:c r="H44" s="944"/>
      <x:c r="I44" s="657"/>
    </x:row>
    <x:row r="45" spans="1:9" s="959" customFormat="1" ht="12.75">
      <x:c r="A45" s="944">
        <x:v>32</x:v>
      </x:c>
      <x:c r="B45" s="904" t="s">
        <x:v>495</x:v>
      </x:c>
      <x:c r="C45" s="950">
        <x:v>0</x:v>
      </x:c>
      <x:c r="D45" s="950">
        <x:v>0</x:v>
      </x:c>
      <x:c r="E45" s="956"/>
      <x:c r="F45" s="956"/>
      <x:c r="G45" s="949">
        <x:f t="shared" si="3"/>
        <x:v>0</x:v>
      </x:c>
      <x:c r="H45" s="944"/>
      <x:c r="I45" s="657"/>
    </x:row>
    <x:row r="46" spans="1:9" s="959" customFormat="1" ht="12.75">
      <x:c r="A46" s="944">
        <x:v>33</x:v>
      </x:c>
      <x:c r="B46" s="904" t="s">
        <x:v>496</x:v>
      </x:c>
      <x:c r="C46" s="950">
        <x:v>0</x:v>
      </x:c>
      <x:c r="D46" s="950">
        <x:v>0</x:v>
      </x:c>
      <x:c r="E46" s="956"/>
      <x:c r="F46" s="956"/>
      <x:c r="G46" s="949">
        <x:f t="shared" si="3"/>
        <x:v>0</x:v>
      </x:c>
      <x:c r="H46" s="944"/>
      <x:c r="I46" s="657"/>
    </x:row>
    <x:row r="47" spans="1:9" s="959" customFormat="1" ht="12.75">
      <x:c r="A47" s="944">
        <x:v>34</x:v>
      </x:c>
      <x:c r="B47" s="904" t="s">
        <x:v>497</x:v>
      </x:c>
      <x:c r="C47" s="950">
        <x:v>0</x:v>
      </x:c>
      <x:c r="D47" s="950">
        <x:v>0</x:v>
      </x:c>
      <x:c r="E47" s="956"/>
      <x:c r="F47" s="956"/>
      <x:c r="G47" s="949">
        <x:f t="shared" si="3"/>
        <x:v>0</x:v>
      </x:c>
      <x:c r="H47" s="944"/>
      <x:c r="I47" s="657"/>
    </x:row>
    <x:row r="48" spans="1:9" s="959" customFormat="1" ht="12.75">
      <x:c r="A48" s="944">
        <x:v>35</x:v>
      </x:c>
      <x:c r="B48" s="904" t="s">
        <x:v>498</x:v>
      </x:c>
      <x:c r="C48" s="950">
        <x:v>0</x:v>
      </x:c>
      <x:c r="D48" s="950">
        <x:v>0</x:v>
      </x:c>
      <x:c r="E48" s="956"/>
      <x:c r="F48" s="956"/>
      <x:c r="G48" s="949">
        <x:f t="shared" si="3"/>
        <x:v>0</x:v>
      </x:c>
      <x:c r="H48" s="944"/>
      <x:c r="I48" s="657"/>
    </x:row>
    <x:row r="49" spans="1:9" s="959" customFormat="1" ht="12.75">
      <x:c r="A49" s="944">
        <x:v>36</x:v>
      </x:c>
      <x:c r="B49" s="904" t="s">
        <x:v>499</x:v>
      </x:c>
      <x:c r="C49" s="950">
        <x:v>0</x:v>
      </x:c>
      <x:c r="D49" s="958">
        <x:v>0</x:v>
      </x:c>
      <x:c r="E49" s="956"/>
      <x:c r="F49" s="956"/>
      <x:c r="G49" s="949">
        <x:f t="shared" si="3"/>
        <x:v>0</x:v>
      </x:c>
      <x:c r="H49" s="944"/>
      <x:c r="I49" s="657"/>
    </x:row>
    <x:row r="50" spans="1:9" s="959" customFormat="1" ht="12.75">
      <x:c r="A50" s="944">
        <x:v>37</x:v>
      </x:c>
      <x:c r="B50" s="904" t="s">
        <x:v>513</x:v>
      </x:c>
      <x:c r="C50" s="957">
        <x:f>AVERAGE(C37:C49)</x:f>
        <x:v>0</x:v>
      </x:c>
      <x:c r="D50" s="957">
        <x:f>AVERAGE(D37:D49)</x:f>
        <x:v>0</x:v>
      </x:c>
      <x:c r="E50" s="957"/>
      <x:c r="F50" s="957"/>
      <x:c r="G50" s="957">
        <x:f>AVERAGE(G37:G49)</x:f>
        <x:v>0</x:v>
      </x:c>
      <x:c r="I50" s="657"/>
    </x:row>
    <x:row r="51" spans="1:9" s="959" customFormat="1" ht="12.75">
      <x:c r="B51" s="960"/>
      <x:c r="C51" s="960"/>
      <x:c r="D51" s="960"/>
      <x:c r="E51" s="960"/>
      <x:c r="F51" s="960"/>
      <x:c r="G51" s="960"/>
    </x:row>
    <x:row r="52" spans="1:9" s="959" customFormat="1" ht="12.75">
      <x:c r="B52" s="942" t="s">
        <x:v>520</x:v>
      </x:c>
      <x:c r="C52" s="955" t="s">
        <x:v>209</x:v>
      </x:c>
      <x:c r="D52" s="955" t="s">
        <x:v>752</x:v>
      </x:c>
      <x:c r="E52" s="904"/>
      <x:c r="F52" s="904"/>
      <x:c r="G52" s="944" t="s">
        <x:v>44</x:v>
      </x:c>
    </x:row>
    <x:row r="53" spans="1:9" s="959" customFormat="1" ht="12.75">
      <x:c r="A53" s="944">
        <x:v>38</x:v>
      </x:c>
      <x:c r="B53" s="904" t="s">
        <x:v>490</x:v>
      </x:c>
      <x:c r="C53" s="957">
        <x:f t="shared" ref="C53:F65" si="4">C21-C37</x:f>
        <x:v>0</x:v>
      </x:c>
      <x:c r="D53" s="957">
        <x:f t="shared" si="4"/>
        <x:v>0</x:v>
      </x:c>
      <x:c r="E53" s="957">
        <x:f t="shared" si="4"/>
        <x:v>0</x:v>
      </x:c>
      <x:c r="F53" s="957">
        <x:f t="shared" si="4"/>
        <x:v>0</x:v>
      </x:c>
      <x:c r="G53" s="949">
        <x:f t="shared" ref="G53:G65" si="5">SUM(C53:F53)</x:f>
        <x:v>0</x:v>
      </x:c>
      <x:c r="H53" s="944"/>
    </x:row>
    <x:row r="54" spans="1:9" s="959" customFormat="1" ht="12.75">
      <x:c r="A54" s="944">
        <x:v>39</x:v>
      </x:c>
      <x:c r="B54" s="904" t="s">
        <x:v>491</x:v>
      </x:c>
      <x:c r="C54" s="957">
        <x:f t="shared" si="4"/>
        <x:v>0</x:v>
      </x:c>
      <x:c r="D54" s="957">
        <x:f t="shared" si="4"/>
        <x:v>0</x:v>
      </x:c>
      <x:c r="E54" s="957">
        <x:f t="shared" si="4"/>
        <x:v>0</x:v>
      </x:c>
      <x:c r="F54" s="957">
        <x:f t="shared" si="4"/>
        <x:v>0</x:v>
      </x:c>
      <x:c r="G54" s="949">
        <x:f t="shared" si="5"/>
        <x:v>0</x:v>
      </x:c>
      <x:c r="H54" s="944"/>
    </x:row>
    <x:row r="55" spans="1:9" s="959" customFormat="1" ht="12.75">
      <x:c r="A55" s="944">
        <x:v>40</x:v>
      </x:c>
      <x:c r="B55" s="904" t="s">
        <x:v>492</x:v>
      </x:c>
      <x:c r="C55" s="957">
        <x:f t="shared" si="4"/>
        <x:v>0</x:v>
      </x:c>
      <x:c r="D55" s="957">
        <x:f t="shared" si="4"/>
        <x:v>0</x:v>
      </x:c>
      <x:c r="E55" s="957">
        <x:f t="shared" si="4"/>
        <x:v>0</x:v>
      </x:c>
      <x:c r="F55" s="957">
        <x:f t="shared" si="4"/>
        <x:v>0</x:v>
      </x:c>
      <x:c r="G55" s="949">
        <x:f t="shared" si="5"/>
        <x:v>0</x:v>
      </x:c>
      <x:c r="H55" s="944"/>
    </x:row>
    <x:row r="56" spans="1:9" s="959" customFormat="1" ht="12.75">
      <x:c r="A56" s="944">
        <x:v>41</x:v>
      </x:c>
      <x:c r="B56" s="904" t="s">
        <x:v>493</x:v>
      </x:c>
      <x:c r="C56" s="957">
        <x:f t="shared" si="4"/>
        <x:v>0</x:v>
      </x:c>
      <x:c r="D56" s="957">
        <x:f t="shared" si="4"/>
        <x:v>0</x:v>
      </x:c>
      <x:c r="E56" s="957">
        <x:f t="shared" si="4"/>
        <x:v>0</x:v>
      </x:c>
      <x:c r="F56" s="957">
        <x:f t="shared" si="4"/>
        <x:v>0</x:v>
      </x:c>
      <x:c r="G56" s="949">
        <x:f t="shared" si="5"/>
        <x:v>0</x:v>
      </x:c>
      <x:c r="H56" s="944"/>
    </x:row>
    <x:row r="57" spans="1:9" s="959" customFormat="1" ht="12.75">
      <x:c r="A57" s="944">
        <x:v>42</x:v>
      </x:c>
      <x:c r="B57" s="904" t="s">
        <x:v>161</x:v>
      </x:c>
      <x:c r="C57" s="957">
        <x:f t="shared" si="4"/>
        <x:v>0</x:v>
      </x:c>
      <x:c r="D57" s="957">
        <x:f t="shared" si="4"/>
        <x:v>0</x:v>
      </x:c>
      <x:c r="E57" s="957">
        <x:f t="shared" si="4"/>
        <x:v>0</x:v>
      </x:c>
      <x:c r="F57" s="957">
        <x:f t="shared" si="4"/>
        <x:v>0</x:v>
      </x:c>
      <x:c r="G57" s="949">
        <x:f t="shared" si="5"/>
        <x:v>0</x:v>
      </x:c>
      <x:c r="H57" s="944"/>
    </x:row>
    <x:row r="58" spans="1:9" s="959" customFormat="1" ht="12.75">
      <x:c r="A58" s="944">
        <x:v>43</x:v>
      </x:c>
      <x:c r="B58" s="904" t="s">
        <x:v>162</x:v>
      </x:c>
      <x:c r="C58" s="957">
        <x:f t="shared" si="4"/>
        <x:v>0</x:v>
      </x:c>
      <x:c r="D58" s="957">
        <x:f t="shared" si="4"/>
        <x:v>0</x:v>
      </x:c>
      <x:c r="E58" s="957">
        <x:f t="shared" si="4"/>
        <x:v>0</x:v>
      </x:c>
      <x:c r="F58" s="957">
        <x:f t="shared" si="4"/>
        <x:v>0</x:v>
      </x:c>
      <x:c r="G58" s="949">
        <x:f t="shared" si="5"/>
        <x:v>0</x:v>
      </x:c>
      <x:c r="H58" s="944"/>
    </x:row>
    <x:row r="59" spans="1:9" s="959" customFormat="1" ht="12.75">
      <x:c r="A59" s="944">
        <x:v>44</x:v>
      </x:c>
      <x:c r="B59" s="904" t="s">
        <x:v>163</x:v>
      </x:c>
      <x:c r="C59" s="957">
        <x:f t="shared" si="4"/>
        <x:v>0</x:v>
      </x:c>
      <x:c r="D59" s="957">
        <x:f t="shared" si="4"/>
        <x:v>0</x:v>
      </x:c>
      <x:c r="E59" s="957">
        <x:f t="shared" si="4"/>
        <x:v>0</x:v>
      </x:c>
      <x:c r="F59" s="957">
        <x:f t="shared" si="4"/>
        <x:v>0</x:v>
      </x:c>
      <x:c r="G59" s="949">
        <x:f t="shared" si="5"/>
        <x:v>0</x:v>
      </x:c>
      <x:c r="H59" s="944"/>
    </x:row>
    <x:row r="60" spans="1:9" s="959" customFormat="1" ht="12.75">
      <x:c r="A60" s="944">
        <x:v>45</x:v>
      </x:c>
      <x:c r="B60" s="904" t="s">
        <x:v>494</x:v>
      </x:c>
      <x:c r="C60" s="957">
        <x:f t="shared" si="4"/>
        <x:v>0</x:v>
      </x:c>
      <x:c r="D60" s="957">
        <x:f t="shared" si="4"/>
        <x:v>0</x:v>
      </x:c>
      <x:c r="E60" s="957">
        <x:f t="shared" si="4"/>
        <x:v>0</x:v>
      </x:c>
      <x:c r="F60" s="957">
        <x:f t="shared" si="4"/>
        <x:v>0</x:v>
      </x:c>
      <x:c r="G60" s="949">
        <x:f t="shared" si="5"/>
        <x:v>0</x:v>
      </x:c>
      <x:c r="H60" s="944"/>
    </x:row>
    <x:row r="61" spans="1:9" s="959" customFormat="1" ht="12.75">
      <x:c r="A61" s="944">
        <x:v>46</x:v>
      </x:c>
      <x:c r="B61" s="904" t="s">
        <x:v>495</x:v>
      </x:c>
      <x:c r="C61" s="957">
        <x:f t="shared" si="4"/>
        <x:v>0</x:v>
      </x:c>
      <x:c r="D61" s="957">
        <x:f t="shared" si="4"/>
        <x:v>0</x:v>
      </x:c>
      <x:c r="E61" s="957">
        <x:f t="shared" si="4"/>
        <x:v>0</x:v>
      </x:c>
      <x:c r="F61" s="957">
        <x:f t="shared" si="4"/>
        <x:v>0</x:v>
      </x:c>
      <x:c r="G61" s="949">
        <x:f t="shared" si="5"/>
        <x:v>0</x:v>
      </x:c>
      <x:c r="H61" s="944"/>
    </x:row>
    <x:row r="62" spans="1:9" s="959" customFormat="1" ht="12.75">
      <x:c r="A62" s="944">
        <x:v>47</x:v>
      </x:c>
      <x:c r="B62" s="904" t="s">
        <x:v>496</x:v>
      </x:c>
      <x:c r="C62" s="957">
        <x:f t="shared" si="4"/>
        <x:v>0</x:v>
      </x:c>
      <x:c r="D62" s="957">
        <x:f t="shared" si="4"/>
        <x:v>0</x:v>
      </x:c>
      <x:c r="E62" s="957">
        <x:f t="shared" si="4"/>
        <x:v>0</x:v>
      </x:c>
      <x:c r="F62" s="957">
        <x:f t="shared" si="4"/>
        <x:v>0</x:v>
      </x:c>
      <x:c r="G62" s="949">
        <x:f t="shared" si="5"/>
        <x:v>0</x:v>
      </x:c>
      <x:c r="H62" s="944"/>
    </x:row>
    <x:row r="63" spans="1:9" s="959" customFormat="1" ht="12.75">
      <x:c r="A63" s="944">
        <x:v>48</x:v>
      </x:c>
      <x:c r="B63" s="904" t="s">
        <x:v>497</x:v>
      </x:c>
      <x:c r="C63" s="957">
        <x:f t="shared" si="4"/>
        <x:v>0</x:v>
      </x:c>
      <x:c r="D63" s="957">
        <x:f t="shared" si="4"/>
        <x:v>0</x:v>
      </x:c>
      <x:c r="E63" s="957">
        <x:f t="shared" si="4"/>
        <x:v>0</x:v>
      </x:c>
      <x:c r="F63" s="957">
        <x:f t="shared" si="4"/>
        <x:v>0</x:v>
      </x:c>
      <x:c r="G63" s="949">
        <x:f t="shared" si="5"/>
        <x:v>0</x:v>
      </x:c>
      <x:c r="H63" s="944"/>
    </x:row>
    <x:row r="64" spans="1:9" s="959" customFormat="1" ht="12.75">
      <x:c r="A64" s="944">
        <x:v>49</x:v>
      </x:c>
      <x:c r="B64" s="904" t="s">
        <x:v>498</x:v>
      </x:c>
      <x:c r="C64" s="957">
        <x:f t="shared" si="4"/>
        <x:v>0</x:v>
      </x:c>
      <x:c r="D64" s="957">
        <x:f t="shared" si="4"/>
        <x:v>0</x:v>
      </x:c>
      <x:c r="E64" s="957">
        <x:f t="shared" si="4"/>
        <x:v>0</x:v>
      </x:c>
      <x:c r="F64" s="957">
        <x:f t="shared" si="4"/>
        <x:v>0</x:v>
      </x:c>
      <x:c r="G64" s="949">
        <x:f t="shared" si="5"/>
        <x:v>0</x:v>
      </x:c>
      <x:c r="H64" s="944"/>
    </x:row>
    <x:row r="65" spans="1:8" s="959" customFormat="1" ht="12.75">
      <x:c r="A65" s="944">
        <x:v>50</x:v>
      </x:c>
      <x:c r="B65" s="904" t="s">
        <x:v>499</x:v>
      </x:c>
      <x:c r="C65" s="957">
        <x:f t="shared" si="4"/>
        <x:v>0</x:v>
      </x:c>
      <x:c r="D65" s="957">
        <x:f t="shared" si="4"/>
        <x:v>0</x:v>
      </x:c>
      <x:c r="E65" s="957">
        <x:f t="shared" si="4"/>
        <x:v>0</x:v>
      </x:c>
      <x:c r="F65" s="957">
        <x:f t="shared" si="4"/>
        <x:v>0</x:v>
      </x:c>
      <x:c r="G65" s="949">
        <x:f t="shared" si="5"/>
        <x:v>0</x:v>
      </x:c>
      <x:c r="H65" s="944"/>
    </x:row>
    <x:row r="66" spans="1:8" s="959" customFormat="1" ht="12.75">
      <x:c r="A66" s="944">
        <x:v>51</x:v>
      </x:c>
      <x:c r="B66" s="904" t="s">
        <x:v>513</x:v>
      </x:c>
      <x:c r="C66" s="957">
        <x:f>AVERAGE(C53:C65)</x:f>
        <x:v>0</x:v>
      </x:c>
      <x:c r="D66" s="957">
        <x:f t="shared" ref="D66:F66" si="6">AVERAGE(D53:D65)</x:f>
        <x:v>0</x:v>
      </x:c>
      <x:c r="E66" s="957">
        <x:f t="shared" si="6"/>
        <x:v>0</x:v>
      </x:c>
      <x:c r="F66" s="957">
        <x:f t="shared" si="6"/>
        <x:v>0</x:v>
      </x:c>
      <x:c r="G66" s="957">
        <x:f>AVERAGE(G53:G65)</x:f>
        <x:v>0</x:v>
      </x:c>
      <x:c r="H66" s="944"/>
    </x:row>
    <x:row r="67" spans="1:8" s="959" customFormat="1" ht="12.75"/>
    <x:row r="68" spans="1:8" s="959" customFormat="1" ht="12.75">
      <x:c r="B68" s="942" t="s">
        <x:v>521</x:v>
      </x:c>
      <x:c r="C68" s="955" t="s">
        <x:v>209</x:v>
      </x:c>
      <x:c r="D68" s="955" t="s">
        <x:v>752</x:v>
      </x:c>
      <x:c r="G68" s="944" t="s">
        <x:v>44</x:v>
      </x:c>
    </x:row>
    <x:row r="69" spans="1:8" s="959" customFormat="1" ht="12.75">
      <x:c r="A69" s="944">
        <x:v>52</x:v>
      </x:c>
      <x:c r="B69" s="904" t="s">
        <x:v>491</x:v>
      </x:c>
      <x:c r="C69" s="957">
        <x:f>C38-C37</x:f>
        <x:v>0</x:v>
      </x:c>
      <x:c r="D69" s="957">
        <x:f>D38-D37</x:f>
        <x:v>0</x:v>
      </x:c>
      <x:c r="G69" s="949">
        <x:f t="shared" ref="G69:G81" si="7">SUM(C69:F69)</x:f>
        <x:v>0</x:v>
      </x:c>
      <x:c r="H69" s="944"/>
    </x:row>
    <x:row r="70" spans="1:8" s="959" customFormat="1" ht="12.75">
      <x:c r="A70" s="944">
        <x:v>53</x:v>
      </x:c>
      <x:c r="B70" s="904" t="s">
        <x:v>492</x:v>
      </x:c>
      <x:c r="C70" s="957">
        <x:f>C39-C38</x:f>
        <x:v>0</x:v>
      </x:c>
      <x:c r="D70" s="957">
        <x:f>D39-D38</x:f>
        <x:v>0</x:v>
      </x:c>
      <x:c r="G70" s="949">
        <x:f t="shared" si="7"/>
        <x:v>0</x:v>
      </x:c>
      <x:c r="H70" s="944"/>
    </x:row>
    <x:row r="71" spans="1:8" s="959" customFormat="1" ht="12.75">
      <x:c r="A71" s="944">
        <x:v>54</x:v>
      </x:c>
      <x:c r="B71" s="904" t="s">
        <x:v>493</x:v>
      </x:c>
      <x:c r="C71" s="957">
        <x:f t="shared" ref="C71:D80" si="8">C40-C39</x:f>
        <x:v>0</x:v>
      </x:c>
      <x:c r="D71" s="957">
        <x:f t="shared" si="8"/>
        <x:v>0</x:v>
      </x:c>
      <x:c r="G71" s="949">
        <x:f t="shared" si="7"/>
        <x:v>0</x:v>
      </x:c>
      <x:c r="H71" s="944"/>
    </x:row>
    <x:row r="72" spans="1:8" s="959" customFormat="1" ht="12.75">
      <x:c r="A72" s="944">
        <x:v>55</x:v>
      </x:c>
      <x:c r="B72" s="904" t="s">
        <x:v>161</x:v>
      </x:c>
      <x:c r="C72" s="957">
        <x:v>0</x:v>
      </x:c>
      <x:c r="D72" s="957">
        <x:v>0</x:v>
      </x:c>
      <x:c r="G72" s="949">
        <x:f t="shared" si="7"/>
        <x:v>0</x:v>
      </x:c>
      <x:c r="H72" s="944"/>
    </x:row>
    <x:row r="73" spans="1:8" s="959" customFormat="1" ht="12.75">
      <x:c r="A73" s="944">
        <x:v>56</x:v>
      </x:c>
      <x:c r="B73" s="904" t="s">
        <x:v>162</x:v>
      </x:c>
      <x:c r="C73" s="957">
        <x:f t="shared" si="8"/>
        <x:v>0</x:v>
      </x:c>
      <x:c r="D73" s="957">
        <x:f t="shared" si="8"/>
        <x:v>0</x:v>
      </x:c>
      <x:c r="G73" s="949">
        <x:f t="shared" si="7"/>
        <x:v>0</x:v>
      </x:c>
      <x:c r="H73" s="944"/>
    </x:row>
    <x:row r="74" spans="1:8" s="959" customFormat="1" ht="12.75">
      <x:c r="A74" s="944">
        <x:v>57</x:v>
      </x:c>
      <x:c r="B74" s="904" t="s">
        <x:v>163</x:v>
      </x:c>
      <x:c r="C74" s="957">
        <x:f t="shared" si="8"/>
        <x:v>0</x:v>
      </x:c>
      <x:c r="D74" s="957">
        <x:f t="shared" si="8"/>
        <x:v>0</x:v>
      </x:c>
      <x:c r="G74" s="949">
        <x:f t="shared" si="7"/>
        <x:v>0</x:v>
      </x:c>
      <x:c r="H74" s="944"/>
    </x:row>
    <x:row r="75" spans="1:8" s="959" customFormat="1" ht="12.75">
      <x:c r="A75" s="944">
        <x:v>58</x:v>
      </x:c>
      <x:c r="B75" s="904" t="s">
        <x:v>494</x:v>
      </x:c>
      <x:c r="C75" s="957">
        <x:f t="shared" si="8"/>
        <x:v>0</x:v>
      </x:c>
      <x:c r="D75" s="957">
        <x:f t="shared" si="8"/>
        <x:v>0</x:v>
      </x:c>
      <x:c r="G75" s="949">
        <x:f t="shared" si="7"/>
        <x:v>0</x:v>
      </x:c>
      <x:c r="H75" s="944"/>
    </x:row>
    <x:row r="76" spans="1:8" s="959" customFormat="1" ht="12.75">
      <x:c r="A76" s="944">
        <x:v>59</x:v>
      </x:c>
      <x:c r="B76" s="904" t="s">
        <x:v>495</x:v>
      </x:c>
      <x:c r="C76" s="957">
        <x:f t="shared" si="8"/>
        <x:v>0</x:v>
      </x:c>
      <x:c r="D76" s="957">
        <x:f t="shared" si="8"/>
        <x:v>0</x:v>
      </x:c>
      <x:c r="G76" s="949">
        <x:f t="shared" si="7"/>
        <x:v>0</x:v>
      </x:c>
      <x:c r="H76" s="944"/>
    </x:row>
    <x:row r="77" spans="1:8" s="959" customFormat="1" ht="12.75">
      <x:c r="A77" s="944">
        <x:v>60</x:v>
      </x:c>
      <x:c r="B77" s="904" t="s">
        <x:v>496</x:v>
      </x:c>
      <x:c r="C77" s="957">
        <x:f t="shared" si="8"/>
        <x:v>0</x:v>
      </x:c>
      <x:c r="D77" s="957">
        <x:f t="shared" si="8"/>
        <x:v>0</x:v>
      </x:c>
      <x:c r="G77" s="949">
        <x:f t="shared" si="7"/>
        <x:v>0</x:v>
      </x:c>
      <x:c r="H77" s="944"/>
    </x:row>
    <x:row r="78" spans="1:8" s="959" customFormat="1" ht="12.75">
      <x:c r="A78" s="944">
        <x:v>61</x:v>
      </x:c>
      <x:c r="B78" s="904" t="s">
        <x:v>497</x:v>
      </x:c>
      <x:c r="C78" s="957">
        <x:f t="shared" si="8"/>
        <x:v>0</x:v>
      </x:c>
      <x:c r="D78" s="957">
        <x:f t="shared" si="8"/>
        <x:v>0</x:v>
      </x:c>
      <x:c r="G78" s="949">
        <x:f t="shared" si="7"/>
        <x:v>0</x:v>
      </x:c>
      <x:c r="H78" s="944"/>
    </x:row>
    <x:row r="79" spans="1:8" s="959" customFormat="1" ht="12.75">
      <x:c r="A79" s="944">
        <x:v>62</x:v>
      </x:c>
      <x:c r="B79" s="904" t="s">
        <x:v>498</x:v>
      </x:c>
      <x:c r="C79" s="957">
        <x:f t="shared" si="8"/>
        <x:v>0</x:v>
      </x:c>
      <x:c r="D79" s="957">
        <x:f t="shared" si="8"/>
        <x:v>0</x:v>
      </x:c>
      <x:c r="G79" s="949">
        <x:f t="shared" si="7"/>
        <x:v>0</x:v>
      </x:c>
      <x:c r="H79" s="944"/>
    </x:row>
    <x:row r="80" spans="1:8" s="959" customFormat="1" ht="12.75">
      <x:c r="A80" s="944">
        <x:v>63</x:v>
      </x:c>
      <x:c r="B80" s="904" t="s">
        <x:v>499</x:v>
      </x:c>
      <x:c r="C80" s="957">
        <x:f t="shared" si="8"/>
        <x:v>0</x:v>
      </x:c>
      <x:c r="D80" s="957">
        <x:f t="shared" si="8"/>
        <x:v>0</x:v>
      </x:c>
      <x:c r="G80" s="949">
        <x:f t="shared" si="7"/>
        <x:v>0</x:v>
      </x:c>
      <x:c r="H80" s="944"/>
    </x:row>
    <x:row r="81" spans="1:7" s="959" customFormat="1" ht="12.75">
      <x:c r="A81" s="944">
        <x:v>64</x:v>
      </x:c>
      <x:c r="B81" s="904" t="s">
        <x:v>44</x:v>
      </x:c>
      <x:c r="C81" s="957">
        <x:f>SUM(C69:C80)</x:f>
        <x:v>0</x:v>
      </x:c>
      <x:c r="D81" s="957">
        <x:f>SUM(D69:D80)</x:f>
        <x:v>0</x:v>
      </x:c>
      <x:c r="G81" s="949">
        <x:f t="shared" si="7"/>
        <x:v>0</x:v>
      </x:c>
    </x:row>
    <x:row r="82" spans="1:7" s="959" customFormat="1" ht="12.75"/>
    <x:row r="83" spans="1:7" s="959" customFormat="1" ht="12.75">
      <x:c r="B83" s="942" t="s">
        <x:v>765</x:v>
      </x:c>
      <x:c r="C83" s="904"/>
    </x:row>
    <x:row r="84" spans="1:7" s="959" customFormat="1" ht="12.75">
      <x:c r="A84" s="944">
        <x:v>65</x:v>
      </x:c>
      <x:c r="B84" s="904" t="s">
        <x:v>490</x:v>
      </x:c>
      <x:c r="C84" s="1269">
        <x:v>0</x:v>
      </x:c>
    </x:row>
    <x:row r="85" spans="1:7" s="959" customFormat="1" ht="12.75">
      <x:c r="A85" s="944">
        <x:v>66</x:v>
      </x:c>
      <x:c r="B85" s="904" t="s">
        <x:v>491</x:v>
      </x:c>
      <x:c r="C85" s="1269">
        <x:v>0</x:v>
      </x:c>
    </x:row>
    <x:row r="86" spans="1:7" s="959" customFormat="1" ht="12.75">
      <x:c r="A86" s="944">
        <x:v>67</x:v>
      </x:c>
      <x:c r="B86" s="904" t="s">
        <x:v>492</x:v>
      </x:c>
      <x:c r="C86" s="1269">
        <x:v>0</x:v>
      </x:c>
    </x:row>
    <x:row r="87" spans="1:7" s="959" customFormat="1" ht="12.75">
      <x:c r="A87" s="944">
        <x:v>68</x:v>
      </x:c>
      <x:c r="B87" s="904" t="s">
        <x:v>493</x:v>
      </x:c>
      <x:c r="C87" s="1269">
        <x:v>0</x:v>
      </x:c>
    </x:row>
    <x:row r="88" spans="1:7" s="959" customFormat="1" ht="12.75">
      <x:c r="A88" s="944">
        <x:v>69</x:v>
      </x:c>
      <x:c r="B88" s="904" t="s">
        <x:v>161</x:v>
      </x:c>
      <x:c r="C88" s="950">
        <x:v>0</x:v>
      </x:c>
    </x:row>
    <x:row r="89" spans="1:7" s="959" customFormat="1" ht="12.75">
      <x:c r="A89" s="944">
        <x:v>70</x:v>
      </x:c>
      <x:c r="B89" s="904" t="s">
        <x:v>162</x:v>
      </x:c>
      <x:c r="C89" s="950">
        <x:v>0</x:v>
      </x:c>
    </x:row>
    <x:row r="90" spans="1:7" s="959" customFormat="1" ht="12.75">
      <x:c r="A90" s="944">
        <x:v>71</x:v>
      </x:c>
      <x:c r="B90" s="904" t="s">
        <x:v>163</x:v>
      </x:c>
      <x:c r="C90" s="950">
        <x:v>0</x:v>
      </x:c>
    </x:row>
    <x:row r="91" spans="1:7" s="959" customFormat="1" ht="12.75">
      <x:c r="A91" s="944">
        <x:v>72</x:v>
      </x:c>
      <x:c r="B91" s="904" t="s">
        <x:v>494</x:v>
      </x:c>
      <x:c r="C91" s="950">
        <x:v>0</x:v>
      </x:c>
    </x:row>
    <x:row r="92" spans="1:7" s="959" customFormat="1" ht="12.75">
      <x:c r="A92" s="944">
        <x:v>73</x:v>
      </x:c>
      <x:c r="B92" s="904" t="s">
        <x:v>495</x:v>
      </x:c>
      <x:c r="C92" s="950">
        <x:v>0</x:v>
      </x:c>
    </x:row>
    <x:row r="93" spans="1:7" s="959" customFormat="1" ht="12.75">
      <x:c r="A93" s="944">
        <x:v>74</x:v>
      </x:c>
      <x:c r="B93" s="904" t="s">
        <x:v>496</x:v>
      </x:c>
      <x:c r="C93" s="950">
        <x:v>0</x:v>
      </x:c>
    </x:row>
    <x:row r="94" spans="1:7" s="959" customFormat="1" ht="12.75">
      <x:c r="A94" s="944">
        <x:v>75</x:v>
      </x:c>
      <x:c r="B94" s="904" t="s">
        <x:v>497</x:v>
      </x:c>
      <x:c r="C94" s="950">
        <x:v>0</x:v>
      </x:c>
    </x:row>
    <x:row r="95" spans="1:7" s="959" customFormat="1" ht="12.75">
      <x:c r="A95" s="944">
        <x:v>76</x:v>
      </x:c>
      <x:c r="B95" s="904" t="s">
        <x:v>498</x:v>
      </x:c>
      <x:c r="C95" s="950">
        <x:v>0</x:v>
      </x:c>
    </x:row>
    <x:row r="96" spans="1:7" s="959" customFormat="1" ht="12.75">
      <x:c r="A96" s="944">
        <x:v>77</x:v>
      </x:c>
      <x:c r="B96" s="904" t="s">
        <x:v>499</x:v>
      </x:c>
      <x:c r="C96" s="950">
        <x:v>0</x:v>
      </x:c>
    </x:row>
    <x:row r="97" spans="1:3" s="959" customFormat="1" ht="12.75">
      <x:c r="A97" s="944">
        <x:v>78</x:v>
      </x:c>
      <x:c r="B97" s="904" t="s">
        <x:v>513</x:v>
      </x:c>
      <x:c r="C97" s="957">
        <x:f>AVERAGE(C84:C96)</x:f>
        <x:v>0</x:v>
      </x:c>
    </x:row>
    <x:row r="98" spans="1:3" s="959" customFormat="1" ht="12.75">
      <x:c r="A98" s="944"/>
    </x:row>
    <x:row r="99" spans="1:3" s="959" customFormat="1" ht="12.75">
      <x:c r="A99" s="944"/>
    </x:row>
    <x:row r="100" spans="1:3" s="959" customFormat="1" ht="12.75"/>
    <x:row r="101" spans="1:3" s="959" customFormat="1" ht="12.75"/>
    <x:row r="102" spans="1:3" s="959" customFormat="1" ht="12.75"/>
    <x:row r="103" spans="1:3" s="959" customFormat="1" ht="12.75"/>
    <x:row r="104" spans="1:3" s="959" customFormat="1" ht="12.75"/>
    <x:row r="105" spans="1:3" s="959" customFormat="1" ht="12.75"/>
    <x:row r="106" spans="1:3" s="959" customFormat="1" ht="12.75"/>
    <x:row r="107" spans="1:3" s="959" customFormat="1" ht="12.75"/>
    <x:row r="108" spans="1:3" s="959" customFormat="1" ht="12.75"/>
    <x:row r="109" spans="1:3" s="959" customFormat="1" ht="12.75"/>
    <x:row r="110" spans="1:3" s="959" customFormat="1" ht="12.75"/>
    <x:row r="111" spans="1:3" s="959" customFormat="1" ht="12.75"/>
    <x:row r="112" spans="1:3" s="959" customFormat="1" ht="12.75"/>
    <x:row r="113" s="959" customFormat="1" ht="12.75"/>
    <x:row r="114" s="959" customFormat="1" ht="12.75"/>
    <x:row r="115" s="959" customFormat="1" ht="12.75"/>
    <x:row r="116" s="959" customFormat="1" ht="12.75"/>
    <x:row r="117" s="959" customFormat="1" ht="12.75"/>
    <x:row r="118" s="959" customFormat="1" ht="12.75"/>
    <x:row r="119" s="959" customFormat="1" ht="12.75"/>
    <x:row r="120" s="959" customFormat="1" ht="12.75"/>
    <x:row r="121" s="959" customFormat="1" ht="12.75"/>
    <x:row r="122" s="959" customFormat="1" ht="12.75"/>
    <x:row r="123" s="959" customFormat="1" ht="12.75"/>
    <x:row r="124" s="959" customFormat="1" ht="12.75"/>
    <x:row r="125" s="959" customFormat="1" ht="12.75"/>
    <x:row r="126" s="959" customFormat="1" ht="12.75"/>
    <x:row r="127" s="959" customFormat="1" ht="12.75"/>
    <x:row r="128" s="959" customFormat="1" ht="12.75"/>
    <x:row r="129" s="959" customFormat="1" ht="12.75"/>
    <x:row r="130" s="959" customFormat="1" ht="12.75"/>
    <x:row r="131" s="959" customFormat="1" ht="12.75"/>
    <x:row r="132" s="959" customFormat="1" ht="12.75"/>
    <x:row r="133" s="959" customFormat="1" ht="12.75"/>
    <x:row r="134" s="959" customFormat="1" ht="12.75"/>
    <x:row r="135" s="959" customFormat="1" ht="12.75"/>
    <x:row r="136" s="959" customFormat="1" ht="12.75"/>
    <x:row r="137" s="959" customFormat="1" ht="12.75"/>
    <x:row r="138" s="959" customFormat="1" ht="12.75"/>
    <x:row r="139" s="959" customFormat="1" ht="12.75"/>
    <x:row r="140" s="959" customFormat="1" ht="12.75"/>
    <x:row r="141" s="959" customFormat="1" ht="12.75"/>
    <x:row r="142" s="959" customFormat="1" ht="12.75"/>
    <x:row r="143" s="959" customFormat="1" ht="12.75"/>
    <x:row r="144" s="959" customFormat="1" ht="12.75"/>
    <x:row r="145" spans="1:1" s="959" customFormat="1" ht="12.75"/>
    <x:row r="146" spans="1:1" s="959" customFormat="1" ht="12.75"/>
    <x:row r="147" spans="1:1" s="959" customFormat="1" ht="12.75"/>
    <x:row r="148" spans="1:1" s="959" customFormat="1" ht="12.75"/>
    <x:row r="149" spans="1:1" s="959" customFormat="1" ht="12.75"/>
    <x:row r="150" spans="1:1">
      <x:c r="A150" s="959"/>
    </x:row>
    <x:row r="151" spans="1:1">
      <x:c r="A151" s="959"/>
    </x:row>
  </x:sheetData>
  <x:mergeCells count="3">
    <x:mergeCell ref="A3:E3"/>
    <x:mergeCell ref="A1:G1"/>
    <x:mergeCell ref="A2:G2"/>
  </x:mergeCells>
  <x:printOptions horizontalCentered="1"/>
  <x:pageMargins left="0.45" right="0.45" top="0.5" bottom="0.5" header="0.3" footer="0.3"/>
  <x:pageSetup scale="60" fitToWidth="0" orientation="portrait" r:id="rId2"/>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23D1CCA-92C5-444A-9A47-EADAF38D758E}" mc:Ignorable="x14ac xr xr2 xr3">
  <x:sheetPr>
    <x:pageSetUpPr fitToPage="1"/>
  </x:sheetPr>
  <x:dimension ref="A1:K41"/>
  <x:sheetViews>
    <x:sheetView zoomScale="80" zoomScaleNormal="80" workbookViewId="0">
      <x:pane xSplit="4" ySplit="9" topLeftCell="E10" activePane="bottomRight" state="frozen"/>
      <x:selection activeCell="C390" sqref="C390"/>
      <x:selection pane="topRight" activeCell="C390" sqref="C390"/>
      <x:selection pane="bottomLeft" activeCell="C390" sqref="C390"/>
      <x:selection pane="bottomRight" activeCell="E7" sqref="E7"/>
    </x:sheetView>
  </x:sheetViews>
  <x:sheetFormatPr defaultColWidth="11.42578125" defaultRowHeight="12.75"/>
  <x:cols>
    <x:col min="1" max="1" width="5.28515625" style="11" customWidth="1"/>
    <x:col min="2" max="2" width="46.5703125" style="11" customWidth="1"/>
    <x:col min="3" max="3" width="2.140625" style="11" customWidth="1"/>
    <x:col min="4" max="4" width="6.85546875" style="11" bestFit="1" customWidth="1"/>
    <x:col min="5" max="5" width="21.85546875" style="11" customWidth="1"/>
    <x:col min="6" max="6" width="18" style="11" customWidth="1"/>
    <x:col min="7" max="7" width="19" style="11" customWidth="1"/>
    <x:col min="8" max="8" width="4" style="11" customWidth="1"/>
    <x:col min="9" max="9" width="15.28515625" style="1461" bestFit="1" customWidth="1"/>
    <x:col min="10" max="10" width="12.5703125" style="1461" bestFit="1" customWidth="1"/>
    <x:col min="11" max="11" width="15.28515625" style="1461" bestFit="1" customWidth="1"/>
    <x:col min="12" max="16384" width="11.42578125" style="11"/>
  </x:cols>
  <x:sheetData>
    <x:row r="1" spans="1:8" ht="18">
      <x:c r="A1" s="2004" t="s">
        <x:v>1397</x:v>
      </x:c>
      <x:c r="B1" s="2004"/>
      <x:c r="C1" s="2004"/>
      <x:c r="D1" s="2004"/>
      <x:c r="E1" s="2004"/>
      <x:c r="F1" s="2004"/>
      <x:c r="G1" s="2004"/>
      <x:c r="H1" s="7"/>
    </x:row>
    <x:row r="2" spans="1:8" ht="15.75">
      <x:c r="A2" s="1865" t="s">
        <x:v>1007</x:v>
      </x:c>
      <x:c r="B2" s="1865"/>
      <x:c r="C2" s="1865"/>
      <x:c r="D2" s="1865"/>
      <x:c r="E2" s="1865"/>
      <x:c r="F2" s="1865"/>
      <x:c r="G2" s="1865"/>
      <x:c r="H2" s="7"/>
    </x:row>
    <x:row r="3" spans="1:8" ht="15.75">
      <x:c r="A3" s="1809"/>
      <x:c r="B3" s="1809"/>
      <x:c r="C3" s="1809"/>
      <x:c r="D3" s="1809"/>
      <x:c r="E3" s="1809"/>
      <x:c r="F3" s="1809"/>
      <x:c r="G3" s="1809"/>
      <x:c r="H3" s="1389"/>
    </x:row>
    <x:row r="4" spans="1:8">
      <x:c r="A4" s="7"/>
      <x:c r="B4" s="7"/>
      <x:c r="C4" s="7"/>
      <x:c r="D4" s="7"/>
      <x:c r="E4" s="7"/>
      <x:c r="F4" s="7"/>
      <x:c r="G4" s="7"/>
      <x:c r="H4" s="7"/>
    </x:row>
    <x:row r="5" spans="1:8">
      <x:c r="A5" s="7"/>
      <x:c r="B5" s="964"/>
      <x:c r="C5" s="7"/>
      <x:c r="D5" s="7"/>
      <x:c r="E5" s="7"/>
      <x:c r="F5" s="7"/>
      <x:c r="G5" s="7"/>
      <x:c r="H5" s="7"/>
    </x:row>
    <x:row r="6" spans="1:8">
      <x:c r="A6" s="7"/>
      <x:c r="B6" s="7"/>
      <x:c r="C6" s="7"/>
      <x:c r="D6" s="7"/>
      <x:c r="E6" s="965" t="s">
        <x:v>478</x:v>
      </x:c>
      <x:c r="F6" s="965" t="s">
        <x:v>479</x:v>
      </x:c>
      <x:c r="G6" s="965" t="s">
        <x:v>480</x:v>
      </x:c>
      <x:c r="H6" s="7"/>
    </x:row>
    <x:row r="7" spans="1:8">
      <x:c r="A7" s="7"/>
      <x:c r="B7" s="7"/>
      <x:c r="C7" s="7"/>
      <x:c r="D7" s="7"/>
      <x:c r="E7" s="966" t="s">
        <x:v>1008</x:v>
      </x:c>
      <x:c r="F7" s="7"/>
      <x:c r="G7" s="7"/>
      <x:c r="H7" s="7"/>
    </x:row>
    <x:row r="8" spans="1:8">
      <x:c r="A8" s="7"/>
      <x:c r="B8" s="7"/>
      <x:c r="C8" s="7"/>
      <x:c r="D8" s="7"/>
      <x:c r="E8" s="967"/>
      <x:c r="F8" s="968"/>
      <x:c r="G8" s="968"/>
      <x:c r="H8" s="7"/>
    </x:row>
    <x:row r="9" spans="1:8">
      <x:c r="A9" s="7"/>
      <x:c r="B9" s="969"/>
      <x:c r="C9" s="970"/>
      <x:c r="D9" s="971"/>
      <x:c r="E9" s="972" t="s">
        <x:v>44</x:v>
      </x:c>
      <x:c r="F9" s="972" t="s">
        <x:v>1009</x:v>
      </x:c>
      <x:c r="G9" s="972" t="s">
        <x:v>1010</x:v>
      </x:c>
      <x:c r="H9" s="7"/>
    </x:row>
    <x:row r="10" spans="1:8">
      <x:c r="A10" s="973">
        <x:v>1</x:v>
      </x:c>
      <x:c r="B10" s="974" t="s">
        <x:v>1011</x:v>
      </x:c>
      <x:c r="C10" s="7"/>
      <x:c r="D10" s="975">
        <x:v>560</x:v>
      </x:c>
      <x:c r="E10" s="976">
        <x:v>4794455</x:v>
      </x:c>
      <x:c r="F10" s="977"/>
      <x:c r="G10" s="978">
        <x:f>E10-F10</x:f>
        <x:v>4794455</x:v>
      </x:c>
      <x:c r="H10" s="7"/>
    </x:row>
    <x:row r="11" spans="1:8">
      <x:c r="A11" s="973">
        <x:f>A10+1</x:f>
        <x:v>2</x:v>
      </x:c>
      <x:c r="B11" s="974" t="s">
        <x:v>1012</x:v>
      </x:c>
      <x:c r="C11" s="7"/>
      <x:c r="D11" s="975">
        <x:v>561.1</x:v>
      </x:c>
      <x:c r="E11" s="979">
        <x:v>0</x:v>
      </x:c>
      <x:c r="F11" s="977"/>
      <x:c r="G11" s="1490">
        <x:f t="shared" ref="G11:G34" si="0">E11-F11</x:f>
        <x:v>0</x:v>
      </x:c>
      <x:c r="H11" s="7"/>
    </x:row>
    <x:row r="12" spans="1:8">
      <x:c r="A12" s="973">
        <x:f t="shared" ref="A12:A35" si="1">A11+1</x:f>
        <x:v>3</x:v>
      </x:c>
      <x:c r="B12" s="974" t="s">
        <x:v>1013</x:v>
      </x:c>
      <x:c r="C12" s="7"/>
      <x:c r="D12" s="975">
        <x:v>561.20000000000005</x:v>
      </x:c>
      <x:c r="E12" s="979">
        <x:v>30956</x:v>
      </x:c>
      <x:c r="F12" s="350"/>
      <x:c r="G12" s="1490">
        <x:f t="shared" si="0"/>
        <x:v>30956</x:v>
      </x:c>
      <x:c r="H12" s="7"/>
    </x:row>
    <x:row r="13" spans="1:8">
      <x:c r="A13" s="973">
        <x:f>A12+1</x:f>
        <x:v>4</x:v>
      </x:c>
      <x:c r="B13" s="974" t="s">
        <x:v>1014</x:v>
      </x:c>
      <x:c r="C13" s="7"/>
      <x:c r="D13" s="975">
        <x:v>561.29999999999995</x:v>
      </x:c>
      <x:c r="E13" s="979">
        <x:v>0</x:v>
      </x:c>
      <x:c r="F13" s="350"/>
      <x:c r="G13" s="1490">
        <x:f t="shared" si="0"/>
        <x:v>0</x:v>
      </x:c>
      <x:c r="H13" s="7"/>
    </x:row>
    <x:row r="14" spans="1:8">
      <x:c r="A14" s="973">
        <x:f t="shared" si="1"/>
        <x:v>5</x:v>
      </x:c>
      <x:c r="B14" s="974" t="s">
        <x:v>1015</x:v>
      </x:c>
      <x:c r="C14" s="7"/>
      <x:c r="D14" s="975">
        <x:v>561.4</x:v>
      </x:c>
      <x:c r="E14" s="979">
        <x:v>-5699</x:v>
      </x:c>
      <x:c r="F14" s="350"/>
      <x:c r="G14" s="1490">
        <x:f t="shared" si="0"/>
        <x:v>-5699</x:v>
      </x:c>
      <x:c r="H14" s="7"/>
    </x:row>
    <x:row r="15" spans="1:8">
      <x:c r="A15" s="973">
        <x:f t="shared" si="1"/>
        <x:v>6</x:v>
      </x:c>
      <x:c r="B15" s="974" t="s">
        <x:v>1016</x:v>
      </x:c>
      <x:c r="C15" s="7"/>
      <x:c r="D15" s="975">
        <x:v>561.5</x:v>
      </x:c>
      <x:c r="E15" s="979">
        <x:v>0</x:v>
      </x:c>
      <x:c r="F15" s="350"/>
      <x:c r="G15" s="1490">
        <x:f t="shared" si="0"/>
        <x:v>0</x:v>
      </x:c>
      <x:c r="H15" s="7"/>
    </x:row>
    <x:row r="16" spans="1:8">
      <x:c r="A16" s="973">
        <x:f t="shared" si="1"/>
        <x:v>7</x:v>
      </x:c>
      <x:c r="B16" s="974" t="s">
        <x:v>1017</x:v>
      </x:c>
      <x:c r="C16" s="7"/>
      <x:c r="D16" s="975">
        <x:v>561.6</x:v>
      </x:c>
      <x:c r="E16" s="979">
        <x:v>0</x:v>
      </x:c>
      <x:c r="F16" s="350"/>
      <x:c r="G16" s="1490">
        <x:f t="shared" si="0"/>
        <x:v>0</x:v>
      </x:c>
      <x:c r="H16" s="7"/>
    </x:row>
    <x:row r="17" spans="1:8">
      <x:c r="A17" s="973">
        <x:f t="shared" si="1"/>
        <x:v>8</x:v>
      </x:c>
      <x:c r="B17" s="974" t="s">
        <x:v>1018</x:v>
      </x:c>
      <x:c r="C17" s="7"/>
      <x:c r="D17" s="980">
        <x:v>561.70000000000005</x:v>
      </x:c>
      <x:c r="E17" s="979">
        <x:v>0</x:v>
      </x:c>
      <x:c r="F17" s="350"/>
      <x:c r="G17" s="1490">
        <x:f t="shared" si="0"/>
        <x:v>0</x:v>
      </x:c>
      <x:c r="H17" s="7"/>
    </x:row>
    <x:row r="18" spans="1:8">
      <x:c r="A18" s="973">
        <x:f t="shared" si="1"/>
        <x:v>9</x:v>
      </x:c>
      <x:c r="B18" s="974" t="s">
        <x:v>1019</x:v>
      </x:c>
      <x:c r="C18" s="7"/>
      <x:c r="D18" s="975">
        <x:v>561.79999999999995</x:v>
      </x:c>
      <x:c r="E18" s="979">
        <x:v>-5690</x:v>
      </x:c>
      <x:c r="F18" s="350"/>
      <x:c r="G18" s="1490">
        <x:f t="shared" si="0"/>
        <x:v>-5690</x:v>
      </x:c>
      <x:c r="H18" s="7"/>
    </x:row>
    <x:row r="19" spans="1:8">
      <x:c r="A19" s="973">
        <x:f t="shared" si="1"/>
        <x:v>10</x:v>
      </x:c>
      <x:c r="B19" s="974" t="s">
        <x:v>1020</x:v>
      </x:c>
      <x:c r="C19" s="7"/>
      <x:c r="D19" s="975">
        <x:v>562</x:v>
      </x:c>
      <x:c r="E19" s="979">
        <x:v>82454</x:v>
      </x:c>
      <x:c r="F19" s="350"/>
      <x:c r="G19" s="1490">
        <x:f t="shared" si="0"/>
        <x:v>82454</x:v>
      </x:c>
    </x:row>
    <x:row r="20" spans="1:8">
      <x:c r="A20" s="973">
        <x:f>A19+1</x:f>
        <x:v>11</x:v>
      </x:c>
      <x:c r="B20" s="974" t="s">
        <x:v>1021</x:v>
      </x:c>
      <x:c r="C20" s="7"/>
      <x:c r="D20" s="975">
        <x:v>563</x:v>
      </x:c>
      <x:c r="E20" s="979">
        <x:v>0</x:v>
      </x:c>
      <x:c r="F20" s="350"/>
      <x:c r="G20" s="1490">
        <x:f t="shared" si="0"/>
        <x:v>0</x:v>
      </x:c>
    </x:row>
    <x:row r="21" spans="1:8">
      <x:c r="A21" s="973">
        <x:f t="shared" si="1"/>
        <x:v>12</x:v>
      </x:c>
      <x:c r="B21" s="974" t="s">
        <x:v>1022</x:v>
      </x:c>
      <x:c r="C21" s="7"/>
      <x:c r="D21" s="975">
        <x:v>564</x:v>
      </x:c>
      <x:c r="E21" s="979">
        <x:v>0</x:v>
      </x:c>
      <x:c r="F21" s="350"/>
      <x:c r="G21" s="1490">
        <x:f t="shared" si="0"/>
        <x:v>0</x:v>
      </x:c>
    </x:row>
    <x:row r="22" spans="1:8">
      <x:c r="A22" s="973">
        <x:f t="shared" si="1"/>
        <x:v>13</x:v>
      </x:c>
      <x:c r="B22" s="974" t="s">
        <x:v>1023</x:v>
      </x:c>
      <x:c r="C22" s="7"/>
      <x:c r="D22" s="975">
        <x:v>565</x:v>
      </x:c>
      <x:c r="E22" s="979">
        <x:v>0</x:v>
      </x:c>
      <x:c r="F22" s="350"/>
      <x:c r="G22" s="1490">
        <x:f t="shared" si="0"/>
        <x:v>0</x:v>
      </x:c>
    </x:row>
    <x:row r="23" spans="1:8">
      <x:c r="A23" s="973">
        <x:f t="shared" si="1"/>
        <x:v>14</x:v>
      </x:c>
      <x:c r="B23" s="974" t="s">
        <x:v>1024</x:v>
      </x:c>
      <x:c r="C23" s="7"/>
      <x:c r="D23" s="975">
        <x:v>566</x:v>
      </x:c>
      <x:c r="E23" s="979">
        <x:v>8697709</x:v>
      </x:c>
      <x:c r="F23" s="350">
        <x:f>'5 - Cost Support 1'!R208</x:f>
        <x:v>88171</x:v>
      </x:c>
      <x:c r="G23" s="1490">
        <x:f>E23-F23</x:f>
        <x:v>8609538</x:v>
      </x:c>
    </x:row>
    <x:row r="24" spans="1:8">
      <x:c r="A24" s="973">
        <x:f t="shared" si="1"/>
        <x:v>15</x:v>
      </x:c>
      <x:c r="B24" s="974" t="s">
        <x:v>969</x:v>
      </x:c>
      <x:c r="C24" s="7"/>
      <x:c r="D24" s="975">
        <x:v>567</x:v>
      </x:c>
      <x:c r="E24" s="979">
        <x:v>0</x:v>
      </x:c>
      <x:c r="F24" s="350"/>
      <x:c r="G24" s="1490">
        <x:f t="shared" si="0"/>
        <x:v>0</x:v>
      </x:c>
    </x:row>
    <x:row r="25" spans="1:8">
      <x:c r="A25" s="973">
        <x:f t="shared" si="1"/>
        <x:v>16</x:v>
      </x:c>
      <x:c r="B25" s="974" t="s">
        <x:v>1025</x:v>
      </x:c>
      <x:c r="C25" s="7"/>
      <x:c r="D25" s="975">
        <x:v>568</x:v>
      </x:c>
      <x:c r="E25" s="979">
        <x:v>476</x:v>
      </x:c>
      <x:c r="F25" s="350"/>
      <x:c r="G25" s="1490">
        <x:f t="shared" si="0"/>
        <x:v>476</x:v>
      </x:c>
    </x:row>
    <x:row r="26" spans="1:8">
      <x:c r="A26" s="973">
        <x:f t="shared" si="1"/>
        <x:v>17</x:v>
      </x:c>
      <x:c r="B26" s="974" t="s">
        <x:v>1026</x:v>
      </x:c>
      <x:c r="C26" s="7"/>
      <x:c r="D26" s="975">
        <x:v>569</x:v>
      </x:c>
      <x:c r="E26" s="979">
        <x:v>703616</x:v>
      </x:c>
      <x:c r="F26" s="350"/>
      <x:c r="G26" s="1490">
        <x:f t="shared" si="0"/>
        <x:v>703616</x:v>
      </x:c>
    </x:row>
    <x:row r="27" spans="1:8">
      <x:c r="A27" s="973">
        <x:f t="shared" si="1"/>
        <x:v>18</x:v>
      </x:c>
      <x:c r="B27" s="974" t="s">
        <x:v>1027</x:v>
      </x:c>
      <x:c r="C27" s="7"/>
      <x:c r="D27" s="975">
        <x:v>569.1</x:v>
      </x:c>
      <x:c r="E27" s="979">
        <x:v>0</x:v>
      </x:c>
      <x:c r="F27" s="350"/>
      <x:c r="G27" s="1490">
        <x:f t="shared" si="0"/>
        <x:v>0</x:v>
      </x:c>
    </x:row>
    <x:row r="28" spans="1:8">
      <x:c r="A28" s="973">
        <x:f t="shared" si="1"/>
        <x:v>19</x:v>
      </x:c>
      <x:c r="B28" s="974" t="s">
        <x:v>1028</x:v>
      </x:c>
      <x:c r="C28" s="7"/>
      <x:c r="D28" s="975">
        <x:v>569.20000000000005</x:v>
      </x:c>
      <x:c r="E28" s="979">
        <x:v>0</x:v>
      </x:c>
      <x:c r="F28" s="350"/>
      <x:c r="G28" s="1490">
        <x:f t="shared" si="0"/>
        <x:v>0</x:v>
      </x:c>
    </x:row>
    <x:row r="29" spans="1:8">
      <x:c r="A29" s="973">
        <x:f t="shared" si="1"/>
        <x:v>20</x:v>
      </x:c>
      <x:c r="B29" s="974" t="s">
        <x:v>1029</x:v>
      </x:c>
      <x:c r="C29" s="7"/>
      <x:c r="D29" s="975">
        <x:v>569.29999999999995</x:v>
      </x:c>
      <x:c r="E29" s="979">
        <x:v>0</x:v>
      </x:c>
      <x:c r="F29" s="350"/>
      <x:c r="G29" s="1490">
        <x:f t="shared" si="0"/>
        <x:v>0</x:v>
      </x:c>
    </x:row>
    <x:row r="30" spans="1:8">
      <x:c r="A30" s="973">
        <x:f t="shared" si="1"/>
        <x:v>21</x:v>
      </x:c>
      <x:c r="B30" s="974" t="s">
        <x:v>1030</x:v>
      </x:c>
      <x:c r="C30" s="7"/>
      <x:c r="D30" s="975">
        <x:v>569.4</x:v>
      </x:c>
      <x:c r="E30" s="979">
        <x:v>0</x:v>
      </x:c>
      <x:c r="F30" s="350"/>
      <x:c r="G30" s="1490">
        <x:f t="shared" si="0"/>
        <x:v>0</x:v>
      </x:c>
    </x:row>
    <x:row r="31" spans="1:8">
      <x:c r="A31" s="973">
        <x:f t="shared" si="1"/>
        <x:v>22</x:v>
      </x:c>
      <x:c r="B31" s="974" t="s">
        <x:v>1031</x:v>
      </x:c>
      <x:c r="C31" s="7"/>
      <x:c r="D31" s="975">
        <x:v>570</x:v>
      </x:c>
      <x:c r="E31" s="979">
        <x:v>7692869</x:v>
      </x:c>
      <x:c r="F31" s="350"/>
      <x:c r="G31" s="1490">
        <x:f t="shared" si="0"/>
        <x:v>7692869</x:v>
      </x:c>
      <x:c r="H31" s="11" t="s">
        <x:v>1848</x:v>
      </x:c>
    </x:row>
    <x:row r="32" spans="1:8">
      <x:c r="A32" s="973">
        <x:f t="shared" si="1"/>
        <x:v>23</x:v>
      </x:c>
      <x:c r="B32" s="974" t="s">
        <x:v>1032</x:v>
      </x:c>
      <x:c r="C32" s="7"/>
      <x:c r="D32" s="975">
        <x:v>571</x:v>
      </x:c>
      <x:c r="E32" s="979">
        <x:v>8951765</x:v>
      </x:c>
      <x:c r="F32" s="350"/>
      <x:c r="G32" s="1490">
        <x:f t="shared" si="0"/>
        <x:v>8951765</x:v>
      </x:c>
      <x:c r="H32" s="7"/>
    </x:row>
    <x:row r="33" spans="1:8">
      <x:c r="A33" s="973">
        <x:f t="shared" si="1"/>
        <x:v>24</x:v>
      </x:c>
      <x:c r="B33" s="974" t="s">
        <x:v>1033</x:v>
      </x:c>
      <x:c r="C33" s="7"/>
      <x:c r="D33" s="975">
        <x:v>572</x:v>
      </x:c>
      <x:c r="E33" s="979">
        <x:v>0</x:v>
      </x:c>
      <x:c r="F33" s="350"/>
      <x:c r="G33" s="1490">
        <x:f t="shared" si="0"/>
        <x:v>0</x:v>
      </x:c>
      <x:c r="H33" s="7"/>
    </x:row>
    <x:row r="34" spans="1:8">
      <x:c r="A34" s="973">
        <x:f t="shared" si="1"/>
        <x:v>25</x:v>
      </x:c>
      <x:c r="B34" s="981" t="s">
        <x:v>1034</x:v>
      </x:c>
      <x:c r="C34" s="7"/>
      <x:c r="D34" s="975">
        <x:v>573</x:v>
      </x:c>
      <x:c r="E34" s="979">
        <x:v>285173</x:v>
      </x:c>
      <x:c r="F34" s="977"/>
      <x:c r="G34" s="1490">
        <x:f t="shared" si="0"/>
        <x:v>285173</x:v>
      </x:c>
      <x:c r="H34" s="982"/>
    </x:row>
    <x:row r="35" spans="1:8">
      <x:c r="A35" s="973">
        <x:f t="shared" si="1"/>
        <x:v>26</x:v>
      </x:c>
      <x:c r="B35" s="964" t="s">
        <x:v>1182</x:v>
      </x:c>
      <x:c r="C35" s="7"/>
      <x:c r="D35" s="973"/>
      <x:c r="E35" s="983">
        <x:f>SUM(E10:E34)</x:f>
        <x:v>31228084</x:v>
      </x:c>
      <x:c r="F35" s="983">
        <x:f>SUM(F10:F34)</x:f>
        <x:v>88171</x:v>
      </x:c>
      <x:c r="G35" s="983">
        <x:f>SUM(G10:G34)</x:f>
        <x:v>31139913</x:v>
      </x:c>
      <x:c r="H35" s="7"/>
    </x:row>
    <x:row r="36" spans="1:8">
      <x:c r="A36" s="973"/>
      <x:c r="B36" s="7"/>
      <x:c r="C36" s="7"/>
      <x:c r="D36" s="7"/>
      <x:c r="E36" s="7"/>
      <x:c r="F36" s="7"/>
      <x:c r="G36" s="7"/>
      <x:c r="H36" s="7"/>
    </x:row>
    <x:row r="37" spans="1:8">
      <x:c r="A37" s="7"/>
      <x:c r="B37" s="7"/>
      <x:c r="C37" s="7"/>
      <x:c r="D37" s="7"/>
      <x:c r="E37" s="495"/>
      <x:c r="F37" s="984"/>
      <x:c r="G37" s="984"/>
      <x:c r="H37" s="7"/>
    </x:row>
    <x:row r="38" spans="1:8">
      <x:c r="A38" s="973">
        <x:f>A35+1</x:f>
        <x:v>27</x:v>
      </x:c>
      <x:c r="B38" s="495" t="s">
        <x:v>1035</x:v>
      </x:c>
      <x:c r="C38" s="7"/>
      <x:c r="D38" s="7"/>
      <x:c r="E38" s="7"/>
      <x:c r="F38" s="495" t="s">
        <x:v>44</x:v>
      </x:c>
      <x:c r="G38" s="982">
        <x:f>+G35</x:f>
        <x:v>31139913</x:v>
      </x:c>
      <x:c r="H38" s="7"/>
    </x:row>
    <x:row r="39" spans="1:8">
      <x:c r="A39" s="973"/>
      <x:c r="B39" s="7"/>
      <x:c r="C39" s="7"/>
      <x:c r="D39" s="7"/>
      <x:c r="E39" s="7"/>
      <x:c r="F39" s="7"/>
      <x:c r="G39" s="985"/>
      <x:c r="H39" s="986"/>
    </x:row>
    <x:row r="40" spans="1:8">
      <x:c r="A40" s="7"/>
      <x:c r="B40" s="7"/>
      <x:c r="C40" s="7"/>
      <x:c r="D40" s="7"/>
      <x:c r="E40" s="7"/>
      <x:c r="F40" s="7"/>
      <x:c r="G40" s="7"/>
      <x:c r="H40" s="7"/>
    </x:row>
    <x:row r="41" spans="1:8">
      <x:c r="A41" s="7"/>
      <x:c r="B41" s="7"/>
      <x:c r="C41" s="7"/>
      <x:c r="D41" s="7"/>
      <x:c r="E41" s="7"/>
      <x:c r="F41" s="7"/>
      <x:c r="G41" s="94"/>
      <x:c r="H41" s="7"/>
    </x:row>
  </x:sheetData>
  <x:mergeCells count="2">
    <x:mergeCell ref="A1:G1"/>
    <x:mergeCell ref="A2:G2"/>
  </x:mergeCells>
  <x:printOptions horizontalCentered="1"/>
  <x:pageMargins left="0.2" right="0.2" top="0.5" bottom="0.5" header="0.3" footer="0.3"/>
  <x:pageSetup scale="83" orientation="portrait" r:id="rId1"/>
  <x:ignoredErrors>
    <x:ignoredError sqref="G10:G19 E35:F35 G20:G31 G32:G35" unlockedFormula="1"/>
  </x:ignoredErrors>
</x:worksheet>
</file>

<file path=xl/worksheets/sheet2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92CC0E4-15EC-4030-BFD1-DCC14F1C70C3}" mc:Ignorable="x14ac xr xr2 xr3">
  <x:sheetPr>
    <x:pageSetUpPr fitToPage="1"/>
  </x:sheetPr>
  <x:dimension ref="A1:L41"/>
  <x:sheetViews>
    <x:sheetView zoomScale="80" zoomScaleNormal="80" workbookViewId="0">
      <x:pane xSplit="4" ySplit="9" topLeftCell="E10" activePane="bottomRight" state="frozen"/>
      <x:selection activeCell="C390" sqref="C390"/>
      <x:selection pane="topRight" activeCell="C390" sqref="C390"/>
      <x:selection pane="bottomLeft" activeCell="C390" sqref="C390"/>
      <x:selection pane="bottomRight" activeCell="E7" sqref="E7"/>
    </x:sheetView>
  </x:sheetViews>
  <x:sheetFormatPr defaultColWidth="11.42578125" defaultRowHeight="12.75"/>
  <x:cols>
    <x:col min="1" max="1" width="5.28515625" style="11" customWidth="1"/>
    <x:col min="2" max="2" width="46.5703125" style="11" customWidth="1"/>
    <x:col min="3" max="3" width="2.140625" style="11" customWidth="1"/>
    <x:col min="4" max="4" width="9.7109375" style="11" customWidth="1"/>
    <x:col min="5" max="5" width="21.85546875" style="11" bestFit="1" customWidth="1"/>
    <x:col min="6" max="6" width="2.85546875" style="11" customWidth="1"/>
    <x:col min="7" max="7" width="19" style="11" customWidth="1"/>
    <x:col min="8" max="8" width="22.5703125" style="11" customWidth="1"/>
    <x:col min="9" max="9" width="18" style="11" customWidth="1"/>
    <x:col min="10" max="10" width="19" style="11" customWidth="1"/>
    <x:col min="11" max="11" width="5.5703125" style="11" customWidth="1"/>
    <x:col min="12" max="16384" width="11.42578125" style="11"/>
  </x:cols>
  <x:sheetData>
    <x:row r="1" spans="1:12" ht="18">
      <x:c r="A1" s="2004" t="s">
        <x:v>1397</x:v>
      </x:c>
      <x:c r="B1" s="2004"/>
      <x:c r="C1" s="2004"/>
      <x:c r="D1" s="2004"/>
      <x:c r="E1" s="2004"/>
      <x:c r="F1" s="2004"/>
      <x:c r="G1" s="2004"/>
      <x:c r="H1" s="2004"/>
      <x:c r="I1" s="2004"/>
      <x:c r="J1" s="2004"/>
      <x:c r="K1" s="7"/>
      <x:c r="L1" s="7"/>
    </x:row>
    <x:row r="2" spans="1:12" ht="15.75">
      <x:c r="A2" s="1865" t="s">
        <x:v>1036</x:v>
      </x:c>
      <x:c r="B2" s="1865"/>
      <x:c r="C2" s="1865"/>
      <x:c r="D2" s="1865"/>
      <x:c r="E2" s="1865"/>
      <x:c r="F2" s="1865"/>
      <x:c r="G2" s="1865"/>
      <x:c r="H2" s="1865"/>
      <x:c r="I2" s="1865"/>
      <x:c r="J2" s="1865"/>
      <x:c r="K2" s="7"/>
      <x:c r="L2" s="7"/>
    </x:row>
    <x:row r="3" spans="1:12">
      <x:c r="A3" s="7"/>
      <x:c r="B3" s="964"/>
      <x:c r="C3" s="964"/>
      <x:c r="D3" s="964"/>
      <x:c r="E3" s="964"/>
      <x:c r="F3" s="964"/>
      <x:c r="G3" s="964"/>
      <x:c r="H3" s="7"/>
      <x:c r="I3" s="7"/>
      <x:c r="J3" s="7"/>
      <x:c r="K3" s="7"/>
      <x:c r="L3" s="7"/>
    </x:row>
    <x:row r="4" spans="1:12">
      <x:c r="A4" s="1389"/>
      <x:c r="B4" s="964"/>
      <x:c r="C4" s="964"/>
      <x:c r="D4" s="964"/>
      <x:c r="E4" s="964"/>
      <x:c r="F4" s="964"/>
      <x:c r="G4" s="964"/>
      <x:c r="H4" s="1389"/>
      <x:c r="I4" s="1389"/>
      <x:c r="J4" s="1389"/>
      <x:c r="K4" s="1389"/>
      <x:c r="L4" s="1389"/>
    </x:row>
    <x:row r="5" spans="1:12">
      <x:c r="A5" s="7"/>
      <x:c r="B5" s="964"/>
      <x:c r="C5" s="7"/>
      <x:c r="D5" s="7"/>
      <x:c r="E5" s="7"/>
      <x:c r="F5" s="7"/>
      <x:c r="G5" s="7"/>
      <x:c r="H5" s="7"/>
      <x:c r="I5" s="7"/>
      <x:c r="J5" s="7"/>
      <x:c r="K5" s="7"/>
      <x:c r="L5" s="7"/>
    </x:row>
    <x:row r="6" spans="1:12">
      <x:c r="A6" s="7"/>
      <x:c r="B6" s="7"/>
      <x:c r="C6" s="7"/>
      <x:c r="D6" s="7"/>
      <x:c r="E6" s="965" t="s">
        <x:v>478</x:v>
      </x:c>
      <x:c r="F6" s="7"/>
      <x:c r="G6" s="965" t="s">
        <x:v>479</x:v>
      </x:c>
      <x:c r="H6" s="965" t="s">
        <x:v>480</x:v>
      </x:c>
      <x:c r="I6" s="895" t="s">
        <x:v>481</x:v>
      </x:c>
      <x:c r="J6" s="965" t="s">
        <x:v>482</x:v>
      </x:c>
      <x:c r="K6" s="7"/>
      <x:c r="L6" s="7"/>
    </x:row>
    <x:row r="7" spans="1:12">
      <x:c r="A7" s="7"/>
      <x:c r="B7" s="7"/>
      <x:c r="C7" s="7"/>
      <x:c r="D7" s="7"/>
      <x:c r="E7" s="966" t="s">
        <x:v>1037</x:v>
      </x:c>
      <x:c r="F7" s="7"/>
      <x:c r="G7" s="7"/>
      <x:c r="H7" s="7"/>
      <x:c r="I7" s="7"/>
      <x:c r="J7" s="7"/>
      <x:c r="K7" s="7"/>
      <x:c r="L7" s="7"/>
    </x:row>
    <x:row r="8" spans="1:12">
      <x:c r="A8" s="7"/>
      <x:c r="B8" s="7"/>
      <x:c r="C8" s="7"/>
      <x:c r="D8" s="7"/>
      <x:c r="E8" s="967"/>
      <x:c r="F8" s="968"/>
      <x:c r="G8" s="968"/>
      <x:c r="H8" s="968"/>
      <x:c r="I8" s="968"/>
      <x:c r="J8" s="968"/>
      <x:c r="K8" s="7"/>
      <x:c r="L8" s="7"/>
    </x:row>
    <x:row r="9" spans="1:12">
      <x:c r="A9" s="7"/>
      <x:c r="B9" s="969"/>
      <x:c r="C9" s="970"/>
      <x:c r="D9" s="971"/>
      <x:c r="E9" s="972" t="s">
        <x:v>44</x:v>
      </x:c>
      <x:c r="F9" s="972"/>
      <x:c r="G9" s="972" t="s">
        <x:v>1038</x:v>
      </x:c>
      <x:c r="H9" s="1235" t="s">
        <x:v>1611</x:v>
      </x:c>
      <x:c r="I9" s="972" t="s">
        <x:v>1009</x:v>
      </x:c>
      <x:c r="J9" s="972" t="s">
        <x:v>1010</x:v>
      </x:c>
      <x:c r="K9" s="7"/>
    </x:row>
    <x:row r="10" spans="1:12">
      <x:c r="A10" s="973">
        <x:v>1</x:v>
      </x:c>
      <x:c r="B10" s="974" t="s">
        <x:v>1039</x:v>
      </x:c>
      <x:c r="C10" s="7"/>
      <x:c r="D10" s="975">
        <x:v>920</x:v>
      </x:c>
      <x:c r="E10" s="976">
        <x:v>2948329</x:v>
      </x:c>
      <x:c r="F10" s="987"/>
      <x:c r="G10" s="976">
        <x:f>E10</x:f>
        <x:v>2948329</x:v>
      </x:c>
      <x:c r="H10" s="988"/>
      <x:c r="I10" s="977"/>
      <x:c r="J10" s="978">
        <x:v>0</x:v>
      </x:c>
      <x:c r="K10" s="7"/>
      <x:c r="L10" s="7"/>
    </x:row>
    <x:row r="11" spans="1:12">
      <x:c r="A11" s="973">
        <x:f>A10+1</x:f>
        <x:v>2</x:v>
      </x:c>
      <x:c r="B11" s="974" t="s">
        <x:v>1040</x:v>
      </x:c>
      <x:c r="C11" s="7"/>
      <x:c r="D11" s="975">
        <x:v>921</x:v>
      </x:c>
      <x:c r="E11" s="1479">
        <x:v>2452756</x:v>
      </x:c>
      <x:c r="F11" s="989"/>
      <x:c r="G11" s="979">
        <x:f>E11-I11</x:f>
        <x:v>2452756</x:v>
      </x:c>
      <x:c r="H11" s="982"/>
      <x:c r="I11" s="350">
        <x:f>'5 - Cost Support 1'!L207</x:f>
        <x:v>0</x:v>
      </x:c>
      <x:c r="J11" s="990">
        <x:v>0</x:v>
      </x:c>
      <x:c r="K11" s="7"/>
      <x:c r="L11" s="7"/>
    </x:row>
    <x:row r="12" spans="1:12">
      <x:c r="A12" s="973">
        <x:f t="shared" ref="A12:A24" si="0">A11+1</x:f>
        <x:v>3</x:v>
      </x:c>
      <x:c r="B12" s="974" t="s">
        <x:v>1041</x:v>
      </x:c>
      <x:c r="C12" s="7"/>
      <x:c r="D12" s="975">
        <x:v>922</x:v>
      </x:c>
      <x:c r="E12" s="1479">
        <x:v>0</x:v>
      </x:c>
      <x:c r="F12" s="989"/>
      <x:c r="G12" s="979">
        <x:v>0</x:v>
      </x:c>
      <x:c r="H12" s="982"/>
      <x:c r="I12" s="350"/>
      <x:c r="J12" s="990">
        <x:v>0</x:v>
      </x:c>
      <x:c r="K12" s="7"/>
      <x:c r="L12" s="7"/>
    </x:row>
    <x:row r="13" spans="1:12">
      <x:c r="A13" s="973">
        <x:f t="shared" si="0"/>
        <x:v>4</x:v>
      </x:c>
      <x:c r="B13" s="974" t="s">
        <x:v>1042</x:v>
      </x:c>
      <x:c r="C13" s="7"/>
      <x:c r="D13" s="975">
        <x:v>923</x:v>
      </x:c>
      <x:c r="E13" s="1479">
        <x:v>72813868</x:v>
      </x:c>
      <x:c r="F13" s="989"/>
      <x:c r="G13" s="979">
        <x:f>E13-I13</x:f>
        <x:v>72690593.010000005</x:v>
      </x:c>
      <x:c r="H13" s="991"/>
      <x:c r="I13" s="350">
        <x:f>'5 - Cost Support 1'!H207+'5 - Cost Support 1'!I207+'5 - Cost Support 1'!J207+'5 - Cost Support 1'!K207+'5 - Cost Support 1'!M207+'5 - Cost Support 1'!O207+'5 - Cost Support 1'!P207+'5 - Cost Support 1'!Q207</x:f>
        <x:v>123274.99</x:v>
      </x:c>
      <x:c r="J13" s="990"/>
      <x:c r="K13" s="7"/>
      <x:c r="L13" s="7"/>
    </x:row>
    <x:row r="14" spans="1:12">
      <x:c r="A14" s="973">
        <x:f t="shared" si="0"/>
        <x:v>5</x:v>
      </x:c>
      <x:c r="B14" s="974" t="s">
        <x:v>970</x:v>
      </x:c>
      <x:c r="C14" s="7"/>
      <x:c r="D14" s="975">
        <x:v>924</x:v>
      </x:c>
      <x:c r="E14" s="1479">
        <x:v>584401</x:v>
      </x:c>
      <x:c r="F14" s="989"/>
      <x:c r="G14" s="979">
        <x:v>0</x:v>
      </x:c>
      <x:c r="H14" s="350">
        <x:f>E14</x:f>
        <x:v>584401</x:v>
      </x:c>
      <x:c r="I14" s="350"/>
      <x:c r="J14" s="990">
        <x:v>0</x:v>
      </x:c>
      <x:c r="K14" s="7"/>
      <x:c r="L14" s="7"/>
    </x:row>
    <x:row r="15" spans="1:12">
      <x:c r="A15" s="973">
        <x:f t="shared" si="0"/>
        <x:v>6</x:v>
      </x:c>
      <x:c r="B15" s="974" t="s">
        <x:v>1043</x:v>
      </x:c>
      <x:c r="C15" s="7"/>
      <x:c r="D15" s="975">
        <x:v>925</x:v>
      </x:c>
      <x:c r="E15" s="1479">
        <x:v>2058465</x:v>
      </x:c>
      <x:c r="F15" s="989"/>
      <x:c r="G15" s="979">
        <x:f>E15</x:f>
        <x:v>2058465</x:v>
      </x:c>
      <x:c r="H15" s="982"/>
      <x:c r="I15" s="350"/>
      <x:c r="J15" s="990">
        <x:v>0</x:v>
      </x:c>
      <x:c r="K15" s="7"/>
      <x:c r="L15" s="7"/>
    </x:row>
    <x:row r="16" spans="1:12">
      <x:c r="A16" s="973">
        <x:f t="shared" si="0"/>
        <x:v>7</x:v>
      </x:c>
      <x:c r="B16" s="974" t="s">
        <x:v>1044</x:v>
      </x:c>
      <x:c r="C16" s="7"/>
      <x:c r="D16" s="980">
        <x:v>926</x:v>
      </x:c>
      <x:c r="E16" s="1479">
        <x:v>9658508</x:v>
      </x:c>
      <x:c r="F16" s="989"/>
      <x:c r="G16" s="979">
        <x:f>E16</x:f>
        <x:v>9658508</x:v>
      </x:c>
      <x:c r="H16" s="982"/>
      <x:c r="I16" s="350"/>
      <x:c r="J16" s="990">
        <x:v>0</x:v>
      </x:c>
      <x:c r="K16" s="7"/>
      <x:c r="L16" s="7"/>
    </x:row>
    <x:row r="17" spans="1:12">
      <x:c r="A17" s="973">
        <x:f t="shared" si="0"/>
        <x:v>8</x:v>
      </x:c>
      <x:c r="B17" s="974" t="s">
        <x:v>1045</x:v>
      </x:c>
      <x:c r="C17" s="7"/>
      <x:c r="D17" s="975">
        <x:v>927</x:v>
      </x:c>
      <x:c r="E17" s="1479">
        <x:v>0</x:v>
      </x:c>
      <x:c r="F17" s="989"/>
      <x:c r="G17" s="979">
        <x:v>0</x:v>
      </x:c>
      <x:c r="H17" s="982"/>
      <x:c r="I17" s="350"/>
      <x:c r="J17" s="990">
        <x:v>0</x:v>
      </x:c>
      <x:c r="K17" s="7"/>
      <x:c r="L17" s="7"/>
    </x:row>
    <x:row r="18" spans="1:12">
      <x:c r="A18" s="973">
        <x:f t="shared" si="0"/>
        <x:v>9</x:v>
      </x:c>
      <x:c r="B18" s="974" t="s">
        <x:v>1046</x:v>
      </x:c>
      <x:c r="C18" s="7"/>
      <x:c r="D18" s="975">
        <x:v>928</x:v>
      </x:c>
      <x:c r="E18" s="1479">
        <x:v>1518451</x:v>
      </x:c>
      <x:c r="F18" s="989"/>
      <x:c r="G18" s="979">
        <x:v>0</x:v>
      </x:c>
      <x:c r="H18" s="982"/>
      <x:c r="I18" s="979">
        <x:f>E18-J18</x:f>
        <x:v>1152270.2</x:v>
      </x:c>
      <x:c r="J18" s="350">
        <x:v>366180.80000000005</x:v>
      </x:c>
      <x:c r="K18" s="7"/>
      <x:c r="L18" s="7"/>
    </x:row>
    <x:row r="19" spans="1:12">
      <x:c r="A19" s="973">
        <x:f t="shared" si="0"/>
        <x:v>10</x:v>
      </x:c>
      <x:c r="B19" s="974" t="s">
        <x:v>1047</x:v>
      </x:c>
      <x:c r="C19" s="7"/>
      <x:c r="D19" s="975">
        <x:v>929</x:v>
      </x:c>
      <x:c r="E19" s="1479">
        <x:v>0</x:v>
      </x:c>
      <x:c r="F19" s="989"/>
      <x:c r="G19" s="979">
        <x:v>0</x:v>
      </x:c>
      <x:c r="H19" s="982"/>
      <x:c r="I19" s="350"/>
      <x:c r="J19" s="990">
        <x:v>0</x:v>
      </x:c>
      <x:c r="K19" s="7"/>
      <x:c r="L19" s="7"/>
    </x:row>
    <x:row r="20" spans="1:12">
      <x:c r="A20" s="973">
        <x:f t="shared" si="0"/>
        <x:v>11</x:v>
      </x:c>
      <x:c r="B20" s="974" t="s">
        <x:v>1048</x:v>
      </x:c>
      <x:c r="C20" s="7"/>
      <x:c r="D20" s="975">
        <x:v>930.1</x:v>
      </x:c>
      <x:c r="E20" s="1479">
        <x:v>825352</x:v>
      </x:c>
      <x:c r="F20" s="989"/>
      <x:c r="G20" s="979">
        <x:v>0</x:v>
      </x:c>
      <x:c r="H20" s="982"/>
      <x:c r="I20" s="350">
        <x:f>E20</x:f>
        <x:v>825352</x:v>
      </x:c>
      <x:c r="J20" s="990">
        <x:v>0</x:v>
      </x:c>
      <x:c r="K20" s="7"/>
      <x:c r="L20" s="7"/>
    </x:row>
    <x:row r="21" spans="1:12">
      <x:c r="A21" s="973">
        <x:f t="shared" si="0"/>
        <x:v>12</x:v>
      </x:c>
      <x:c r="B21" s="974" t="s">
        <x:v>1049</x:v>
      </x:c>
      <x:c r="C21" s="7"/>
      <x:c r="D21" s="975">
        <x:v>930.2</x:v>
      </x:c>
      <x:c r="E21" s="1479">
        <x:v>1704755</x:v>
      </x:c>
      <x:c r="F21" s="989"/>
      <x:c r="G21" s="979">
        <x:f>E21-I21</x:f>
        <x:v>1704755</x:v>
      </x:c>
      <x:c r="H21" s="982"/>
      <x:c r="I21" s="350">
        <x:f>'5 - Cost Support 1'!N207</x:f>
        <x:v>0</x:v>
      </x:c>
      <x:c r="J21" s="990">
        <x:v>0</x:v>
      </x:c>
      <x:c r="K21" s="7"/>
      <x:c r="L21" s="7"/>
    </x:row>
    <x:row r="22" spans="1:12">
      <x:c r="A22" s="973">
        <x:f t="shared" si="0"/>
        <x:v>13</x:v>
      </x:c>
      <x:c r="B22" s="974" t="s">
        <x:v>969</x:v>
      </x:c>
      <x:c r="C22" s="7"/>
      <x:c r="D22" s="975">
        <x:v>931</x:v>
      </x:c>
      <x:c r="E22" s="1479">
        <x:v>0</x:v>
      </x:c>
      <x:c r="F22" s="989"/>
      <x:c r="G22" s="979">
        <x:v>0</x:v>
      </x:c>
      <x:c r="H22" s="982"/>
      <x:c r="I22" s="350"/>
      <x:c r="J22" s="990">
        <x:v>0</x:v>
      </x:c>
      <x:c r="K22" s="7"/>
      <x:c r="L22" s="7"/>
    </x:row>
    <x:row r="23" spans="1:12">
      <x:c r="A23" s="973">
        <x:f t="shared" si="0"/>
        <x:v>14</x:v>
      </x:c>
      <x:c r="B23" s="981" t="s">
        <x:v>1050</x:v>
      </x:c>
      <x:c r="C23" s="7"/>
      <x:c r="D23" s="971">
        <x:v>935</x:v>
      </x:c>
      <x:c r="E23" s="976">
        <x:v>853291</x:v>
      </x:c>
      <x:c r="F23" s="989"/>
      <x:c r="G23" s="976">
        <x:f>E23</x:f>
        <x:v>853291</x:v>
      </x:c>
      <x:c r="H23" s="988"/>
      <x:c r="I23" s="977"/>
      <x:c r="J23" s="992">
        <x:v>0</x:v>
      </x:c>
      <x:c r="K23" s="982"/>
      <x:c r="L23" s="7"/>
    </x:row>
    <x:row r="24" spans="1:12">
      <x:c r="A24" s="973">
        <x:f t="shared" si="0"/>
        <x:v>15</x:v>
      </x:c>
      <x:c r="B24" s="964" t="s">
        <x:v>1051</x:v>
      </x:c>
      <x:c r="C24" s="7"/>
      <x:c r="D24" s="973"/>
      <x:c r="E24" s="983">
        <x:f>SUM(E10:E23)</x:f>
        <x:v>95418176</x:v>
      </x:c>
      <x:c r="F24" s="993"/>
      <x:c r="G24" s="983">
        <x:f>SUM(G10:G23)</x:f>
        <x:v>92366697.010000005</x:v>
      </x:c>
      <x:c r="H24" s="983">
        <x:f t="shared" ref="H24:J24" si="1">SUM(H10:H23)</x:f>
        <x:v>584401</x:v>
      </x:c>
      <x:c r="I24" s="983">
        <x:f t="shared" si="1"/>
        <x:v>2100897.19</x:v>
      </x:c>
      <x:c r="J24" s="983">
        <x:f t="shared" si="1"/>
        <x:v>366180.80000000005</x:v>
      </x:c>
      <x:c r="K24" s="7"/>
      <x:c r="L24" s="7"/>
    </x:row>
    <x:row r="25" spans="1:12">
      <x:c r="A25" s="973"/>
      <x:c r="B25" s="7"/>
      <x:c r="C25" s="7"/>
      <x:c r="D25" s="7"/>
      <x:c r="E25" s="7"/>
      <x:c r="F25" s="7"/>
      <x:c r="G25" s="7"/>
      <x:c r="H25" s="7"/>
      <x:c r="I25" s="7"/>
      <x:c r="J25" s="7"/>
      <x:c r="K25" s="7"/>
      <x:c r="L25" s="7"/>
    </x:row>
    <x:row r="26" spans="1:12">
      <x:c r="A26" s="973">
        <x:f>A24+1</x:f>
        <x:v>16</x:v>
      </x:c>
      <x:c r="B26" s="7"/>
      <x:c r="C26" s="7"/>
      <x:c r="D26" s="7"/>
      <x:c r="E26" s="495" t="s">
        <x:v>990</x:v>
      </x:c>
      <x:c r="F26" s="7"/>
      <x:c r="G26" s="984">
        <x:f>+'ATT H-1A'!H24</x:f>
        <x:v>0.11976146200406269</x:v>
      </x:c>
      <x:c r="H26" s="1236">
        <x:f>+'ATT H-1A'!H45</x:f>
        <x:v>0.38306275564381054</x:v>
      </x:c>
      <x:c r="I26" s="984">
        <x:v>0</x:v>
      </x:c>
      <x:c r="J26" s="984">
        <x:v>1</x:v>
      </x:c>
      <x:c r="K26" s="7"/>
    </x:row>
    <x:row r="27" spans="1:12" ht="14.25">
      <x:c r="A27" s="973">
        <x:f t="shared" ref="A27:A28" si="2">A26+1</x:f>
        <x:v>17</x:v>
      </x:c>
      <x:c r="B27" s="7"/>
      <x:c r="C27" s="7"/>
      <x:c r="D27" s="7"/>
      <x:c r="E27" s="495" t="s">
        <x:v>1625</x:v>
      </x:c>
      <x:c r="F27" s="7"/>
      <x:c r="G27" s="982">
        <x:f>G24*G26</x:f>
        <x:v>11061970.674403887</x:v>
      </x:c>
      <x:c r="H27" s="982">
        <x:f t="shared" ref="H27:J27" si="3">H24*H26</x:f>
        <x:v>223862.25746099852</x:v>
      </x:c>
      <x:c r="I27" s="982">
        <x:f t="shared" si="3"/>
        <x:v>0</x:v>
      </x:c>
      <x:c r="J27" s="982">
        <x:f t="shared" si="3"/>
        <x:v>366180.80000000005</x:v>
      </x:c>
      <x:c r="K27" s="7"/>
      <x:c r="L27" s="7"/>
    </x:row>
    <x:row r="28" spans="1:12" ht="14.25">
      <x:c r="A28" s="973">
        <x:f t="shared" si="2"/>
        <x:v>18</x:v>
      </x:c>
      <x:c r="B28" s="7"/>
      <x:c r="C28" s="7"/>
      <x:c r="D28" s="7"/>
      <x:c r="E28" s="7"/>
      <x:c r="F28" s="7"/>
      <x:c r="G28" s="7"/>
      <x:c r="H28" s="7"/>
      <x:c r="I28" s="495" t="s">
        <x:v>1626</x:v>
      </x:c>
      <x:c r="J28" s="985">
        <x:f>SUM(G27:J27)</x:f>
        <x:v>11652013.731864886</x:v>
      </x:c>
      <x:c r="K28" s="986"/>
      <x:c r="L28" s="7"/>
    </x:row>
    <x:row r="29" spans="1:12">
      <x:c r="A29" s="7"/>
      <x:c r="B29" s="7"/>
      <x:c r="C29" s="7"/>
      <x:c r="D29" s="7"/>
      <x:c r="E29" s="7"/>
      <x:c r="F29" s="7"/>
      <x:c r="G29" s="7"/>
      <x:c r="H29" s="7"/>
      <x:c r="I29" s="7"/>
      <x:c r="J29" s="7"/>
      <x:c r="K29" s="7"/>
      <x:c r="L29" s="7"/>
    </x:row>
    <x:row r="30" spans="1:12" ht="14.25">
      <x:c r="A30" s="7" t="s">
        <x:v>1627</x:v>
      </x:c>
      <x:c r="B30" s="7"/>
      <x:c r="C30" s="7"/>
      <x:c r="D30" s="7"/>
      <x:c r="E30" s="7"/>
      <x:c r="F30" s="7"/>
      <x:c r="G30" s="7"/>
      <x:c r="H30" s="7"/>
      <x:c r="I30" s="91" t="s">
        <x:v>1547</x:v>
      </x:c>
      <x:c r="J30" s="994">
        <x:f>'ATT H-1A'!H164+'ATT H-1A'!H169+'ATT H-1A'!H175</x:f>
        <x:v>11652013.731864886</x:v>
      </x:c>
      <x:c r="K30" s="7"/>
      <x:c r="L30" s="7"/>
    </x:row>
    <x:row r="31" spans="1:12" ht="14.25">
      <x:c r="A31" s="7" t="s">
        <x:v>1628</x:v>
      </x:c>
      <x:c r="B31" s="7"/>
      <x:c r="C31" s="7"/>
      <x:c r="D31" s="7"/>
      <x:c r="E31" s="7"/>
      <x:c r="F31" s="7"/>
      <x:c r="G31" s="982"/>
      <x:c r="H31" s="7"/>
      <x:c r="I31" s="91" t="s">
        <x:v>228</x:v>
      </x:c>
      <x:c r="J31" s="995">
        <x:f>J28-J30</x:f>
        <x:v>0</x:v>
      </x:c>
      <x:c r="K31" s="7"/>
      <x:c r="L31" s="7"/>
    </x:row>
    <x:row r="32" spans="1:12">
      <x:c r="A32" s="7"/>
      <x:c r="B32" s="7"/>
      <x:c r="C32" s="7"/>
      <x:c r="D32" s="7"/>
      <x:c r="E32" s="7"/>
      <x:c r="F32" s="7"/>
      <x:c r="G32" s="982"/>
      <x:c r="H32" s="7"/>
      <x:c r="I32" s="7"/>
      <x:c r="J32" s="7"/>
      <x:c r="K32" s="7"/>
      <x:c r="L32" s="7"/>
    </x:row>
    <x:row r="33" spans="7:10">
      <x:c r="G33" s="996"/>
      <x:c r="J33" s="1348"/>
    </x:row>
    <x:row r="34" spans="7:10">
      <x:c r="G34" s="996"/>
      <x:c r="J34" s="1348"/>
    </x:row>
    <x:row r="35" spans="7:10">
      <x:c r="G35" s="996"/>
    </x:row>
    <x:row r="36" spans="7:10">
      <x:c r="G36" s="996"/>
    </x:row>
    <x:row r="37" spans="7:10">
      <x:c r="G37" s="996"/>
    </x:row>
    <x:row r="38" spans="7:10">
      <x:c r="G38" s="996"/>
    </x:row>
    <x:row r="39" spans="7:10">
      <x:c r="G39" s="996"/>
    </x:row>
    <x:row r="40" spans="7:10">
      <x:c r="G40" s="996"/>
    </x:row>
    <x:row r="41" spans="7:10">
      <x:c r="G41" s="996"/>
    </x:row>
  </x:sheetData>
  <x:mergeCells count="2">
    <x:mergeCell ref="A2:J2"/>
    <x:mergeCell ref="A1:J1"/>
  </x:mergeCells>
  <x:printOptions horizontalCentered="1"/>
  <x:pageMargins left="0.2" right="0.2" top="0.5" bottom="0.5" header="0.3" footer="0.3"/>
  <x:pageSetup scale="81" fitToHeight="0" orientation="landscape" r:id="rId1"/>
  <x:ignoredErrors>
    <x:ignoredError sqref="G10:J17 E24 G19:J24 G18:I18" unlockedFormula="1"/>
  </x:ignoredErrors>
</x:worksheet>
</file>

<file path=xl/worksheets/sheet2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D2F737E-EDA6-4EFD-8CD1-330B3469C41B}" mc:Ignorable="x14ac xr xr2 xr3">
  <x:sheetPr>
    <x:pageSetUpPr fitToPage="1"/>
  </x:sheetPr>
  <x:dimension ref="B1:J59"/>
  <x:sheetViews>
    <x:sheetView zoomScale="80" zoomScaleNormal="80" workbookViewId="0">
      <x:pane xSplit="3" ySplit="8" topLeftCell="D9" activePane="bottomRight" state="frozen"/>
      <x:selection activeCell="C390" sqref="C390"/>
      <x:selection pane="topRight" activeCell="C390" sqref="C390"/>
      <x:selection pane="bottomLeft" activeCell="C390" sqref="C390"/>
      <x:selection pane="bottomRight" activeCell="C390" sqref="C390"/>
    </x:sheetView>
  </x:sheetViews>
  <x:sheetFormatPr defaultColWidth="9.140625" defaultRowHeight="12.75"/>
  <x:cols>
    <x:col min="1" max="1" width="5.7109375" style="11" customWidth="1"/>
    <x:col min="2" max="2" width="12.7109375" style="11" customWidth="1"/>
    <x:col min="3" max="3" width="61" style="11" customWidth="1"/>
    <x:col min="4" max="4" width="18" style="11" customWidth="1"/>
    <x:col min="5" max="5" width="5.7109375" style="11" customWidth="1"/>
    <x:col min="6" max="6" width="9.140625" style="11" customWidth="1"/>
    <x:col min="7" max="7" width="19.28515625" style="11" bestFit="1" customWidth="1"/>
    <x:col min="8" max="16384" width="9.140625" style="11"/>
  </x:cols>
  <x:sheetData>
    <x:row r="1" spans="2:7" ht="18">
      <x:c r="B1" s="2005" t="s">
        <x:v>1397</x:v>
      </x:c>
      <x:c r="C1" s="2005"/>
      <x:c r="D1" s="2005"/>
    </x:row>
    <x:row r="2" spans="2:7" ht="15.75">
      <x:c r="B2" s="1817" t="s">
        <x:v>1052</x:v>
      </x:c>
      <x:c r="C2" s="1817"/>
      <x:c r="D2" s="1817"/>
    </x:row>
    <x:row r="3" spans="2:7">
      <x:c r="B3" s="257"/>
      <x:c r="C3" s="257"/>
      <x:c r="D3" s="257"/>
    </x:row>
    <x:row r="4" spans="2:7">
      <x:c r="B4" s="257"/>
      <x:c r="C4" s="257"/>
      <x:c r="D4" s="257"/>
    </x:row>
    <x:row r="5" spans="2:7">
      <x:c r="B5" s="997" t="s">
        <x:v>164</x:v>
      </x:c>
      <x:c r="C5" s="997" t="s">
        <x:v>165</x:v>
      </x:c>
      <x:c r="D5" s="998" t="s">
        <x:v>1053</x:v>
      </x:c>
      <x:c r="E5" s="999"/>
    </x:row>
    <x:row r="6" spans="2:7">
      <x:c r="B6" s="257"/>
      <x:c r="C6" s="1000"/>
      <x:c r="D6" s="1001"/>
      <x:c r="E6" s="999"/>
    </x:row>
    <x:row r="7" spans="2:7">
      <x:c r="B7" s="257"/>
      <x:c r="C7" s="1000"/>
      <x:c r="D7" s="1001" t="s">
        <x:v>1054</x:v>
      </x:c>
      <x:c r="E7" s="999"/>
      <x:c r="G7" s="1382"/>
    </x:row>
    <x:row r="8" spans="2:7">
      <x:c r="B8" s="997" t="s">
        <x:v>1055</x:v>
      </x:c>
      <x:c r="C8" s="997" t="s">
        <x:v>1056</x:v>
      </x:c>
      <x:c r="D8" s="1001" t="s">
        <x:v>1057</x:v>
      </x:c>
      <x:c r="E8" s="999"/>
    </x:row>
    <x:row r="9" spans="2:7">
      <x:c r="B9" s="997"/>
      <x:c r="C9" s="1002"/>
      <x:c r="D9" s="1003"/>
      <x:c r="E9" s="999"/>
    </x:row>
    <x:row r="10" spans="2:7">
      <x:c r="B10" s="1004"/>
      <x:c r="C10" s="1005" t="s">
        <x:v>1058</x:v>
      </x:c>
      <x:c r="D10" s="1006"/>
      <x:c r="E10" s="999"/>
    </x:row>
    <x:row r="11" spans="2:7">
      <x:c r="B11" s="1004"/>
      <x:c r="C11" s="1005"/>
      <x:c r="D11" s="1006"/>
      <x:c r="E11" s="999"/>
    </x:row>
    <x:row r="12" spans="2:7">
      <x:c r="B12" s="1007">
        <x:v>350.2</x:v>
      </x:c>
      <x:c r="C12" s="1007" t="s">
        <x:v>1059</x:v>
      </x:c>
      <x:c r="D12" s="1241">
        <x:v>2.0299999999999999E-2</x:v>
      </x:c>
      <x:c r="E12" s="999"/>
    </x:row>
    <x:row r="13" spans="2:7">
      <x:c r="B13" s="1007">
        <x:v>352</x:v>
      </x:c>
      <x:c r="C13" s="1007" t="s">
        <x:v>1060</x:v>
      </x:c>
      <x:c r="D13" s="1241">
        <x:v>1.78E-2</x:v>
      </x:c>
      <x:c r="E13" s="999"/>
    </x:row>
    <x:row r="14" spans="2:7">
      <x:c r="B14" s="1007">
        <x:v>353</x:v>
      </x:c>
      <x:c r="C14" s="1007" t="s">
        <x:v>1061</x:v>
      </x:c>
      <x:c r="D14" s="1241">
        <x:v>3.49E-2</x:v>
      </x:c>
      <x:c r="E14" s="999"/>
    </x:row>
    <x:row r="15" spans="2:7">
      <x:c r="B15" s="1007">
        <x:v>354</x:v>
      </x:c>
      <x:c r="C15" s="1007" t="s">
        <x:v>1062</x:v>
      </x:c>
      <x:c r="D15" s="1241">
        <x:v>2.4E-2</x:v>
      </x:c>
      <x:c r="E15" s="999"/>
    </x:row>
    <x:row r="16" spans="2:7">
      <x:c r="B16" s="1007">
        <x:v>355</x:v>
      </x:c>
      <x:c r="C16" s="1007" t="s">
        <x:v>1063</x:v>
      </x:c>
      <x:c r="D16" s="1241">
        <x:v>4.2599999999999999E-2</x:v>
      </x:c>
      <x:c r="E16" s="999"/>
    </x:row>
    <x:row r="17" spans="2:5">
      <x:c r="B17" s="1007">
        <x:v>356</x:v>
      </x:c>
      <x:c r="C17" s="1007" t="s">
        <x:v>1064</x:v>
      </x:c>
      <x:c r="D17" s="1241">
        <x:v>3.73E-2</x:v>
      </x:c>
      <x:c r="E17" s="999"/>
    </x:row>
    <x:row r="18" spans="2:5">
      <x:c r="B18" s="1007">
        <x:v>357</x:v>
      </x:c>
      <x:c r="C18" s="1007" t="s">
        <x:v>1065</x:v>
      </x:c>
      <x:c r="D18" s="1241">
        <x:v>2.0899999999999998E-2</x:v>
      </x:c>
      <x:c r="E18" s="999"/>
    </x:row>
    <x:row r="19" spans="2:5">
      <x:c r="B19" s="1007">
        <x:v>358</x:v>
      </x:c>
      <x:c r="C19" s="1007" t="s">
        <x:v>1066</x:v>
      </x:c>
      <x:c r="D19" s="1241">
        <x:v>1.4999999999999999E-2</x:v>
      </x:c>
      <x:c r="E19" s="999"/>
    </x:row>
    <x:row r="20" spans="2:5">
      <x:c r="B20" s="1007">
        <x:v>359</x:v>
      </x:c>
      <x:c r="C20" s="1007" t="s">
        <x:v>1067</x:v>
      </x:c>
      <x:c r="D20" s="1241">
        <x:v>1.54E-2</x:v>
      </x:c>
      <x:c r="E20" s="999"/>
    </x:row>
    <x:row r="21" spans="2:5">
      <x:c r="B21" s="1007"/>
      <x:c r="C21" s="1007"/>
      <x:c r="D21" s="1241"/>
      <x:c r="E21" s="999"/>
    </x:row>
    <x:row r="22" spans="2:5">
      <x:c r="B22" s="1004"/>
      <x:c r="C22" s="1005" t="s">
        <x:v>1068</x:v>
      </x:c>
      <x:c r="D22" s="1241"/>
      <x:c r="E22" s="999"/>
    </x:row>
    <x:row r="23" spans="2:5">
      <x:c r="B23" s="1007">
        <x:v>390</x:v>
      </x:c>
      <x:c r="C23" s="1007" t="s">
        <x:v>1060</x:v>
      </x:c>
      <x:c r="D23" s="1241">
        <x:v>1.29E-2</x:v>
      </x:c>
      <x:c r="E23" s="999"/>
    </x:row>
    <x:row r="24" spans="2:5">
      <x:c r="B24" s="1007">
        <x:v>390.1</x:v>
      </x:c>
      <x:c r="C24" s="1007" t="s">
        <x:v>1060</x:v>
      </x:c>
      <x:c r="D24" s="1241">
        <x:v>2.4E-2</x:v>
      </x:c>
      <x:c r="E24" s="999"/>
    </x:row>
    <x:row r="25" spans="2:5">
      <x:c r="B25" s="1007">
        <x:v>390.2</x:v>
      </x:c>
      <x:c r="C25" s="1007" t="s">
        <x:v>1060</x:v>
      </x:c>
      <x:c r="D25" s="1241">
        <x:v>3.5900000000000001E-2</x:v>
      </x:c>
      <x:c r="E25" s="999"/>
    </x:row>
    <x:row r="26" spans="2:5">
      <x:c r="B26" s="1007">
        <x:v>390.3</x:v>
      </x:c>
      <x:c r="C26" s="1007" t="s">
        <x:v>1060</x:v>
      </x:c>
      <x:c r="D26" s="1241">
        <x:v>2.4799999999999999E-2</x:v>
      </x:c>
      <x:c r="E26" s="999"/>
    </x:row>
    <x:row r="27" spans="2:5">
      <x:c r="B27" s="1007">
        <x:v>391.3</x:v>
      </x:c>
      <x:c r="C27" s="1007" t="s">
        <x:v>1069</x:v>
      </x:c>
      <x:c r="D27" s="1241">
        <x:v>0.2</x:v>
      </x:c>
      <x:c r="E27" s="999"/>
    </x:row>
    <x:row r="28" spans="2:5">
      <x:c r="B28" s="1007">
        <x:v>391.1</x:v>
      </x:c>
      <x:c r="C28" s="1007" t="s">
        <x:v>1069</x:v>
      </x:c>
      <x:c r="D28" s="1241">
        <x:v>0.05</x:v>
      </x:c>
      <x:c r="E28" s="999"/>
    </x:row>
    <x:row r="29" spans="2:5">
      <x:c r="B29" s="1008">
        <x:v>392</x:v>
      </x:c>
      <x:c r="C29" s="1007" t="s">
        <x:v>1854</x:v>
      </x:c>
      <x:c r="D29" s="1241">
        <x:v>9.0800000000000006E-2</x:v>
      </x:c>
      <x:c r="E29" s="999"/>
    </x:row>
    <x:row r="30" spans="2:5">
      <x:c r="B30" s="1008">
        <x:v>392.1</x:v>
      </x:c>
      <x:c r="C30" s="1007" t="s">
        <x:v>1854</x:v>
      </x:c>
      <x:c r="D30" s="1241">
        <x:v>9.0800000000000006E-2</x:v>
      </x:c>
      <x:c r="E30" s="999"/>
    </x:row>
    <x:row r="31" spans="2:5">
      <x:c r="B31" s="1008">
        <x:v>392.3</x:v>
      </x:c>
      <x:c r="C31" s="1007" t="s">
        <x:v>1854</x:v>
      </x:c>
      <x:c r="D31" s="1241">
        <x:v>9.0800000000000006E-2</x:v>
      </x:c>
      <x:c r="E31" s="999"/>
    </x:row>
    <x:row r="32" spans="2:5">
      <x:c r="B32" s="1008">
        <x:v>392.8</x:v>
      </x:c>
      <x:c r="C32" s="1007" t="s">
        <x:v>1854</x:v>
      </x:c>
      <x:c r="D32" s="1241">
        <x:v>9.2100000000000001E-2</x:v>
      </x:c>
      <x:c r="E32" s="999"/>
    </x:row>
    <x:row r="33" spans="2:10">
      <x:c r="B33" s="1007">
        <x:v>393</x:v>
      </x:c>
      <x:c r="C33" s="1007" t="s">
        <x:v>1070</x:v>
      </x:c>
      <x:c r="D33" s="1241">
        <x:v>0.04</x:v>
      </x:c>
      <x:c r="E33" s="999"/>
    </x:row>
    <x:row r="34" spans="2:10">
      <x:c r="B34" s="1007">
        <x:v>394</x:v>
      </x:c>
      <x:c r="C34" s="1007" t="s">
        <x:v>1071</x:v>
      </x:c>
      <x:c r="D34" s="1241">
        <x:v>0.04</x:v>
      </x:c>
      <x:c r="E34" s="999"/>
    </x:row>
    <x:row r="35" spans="2:10">
      <x:c r="B35" s="1007">
        <x:v>394.1</x:v>
      </x:c>
      <x:c r="C35" s="1007" t="s">
        <x:v>1071</x:v>
      </x:c>
      <x:c r="D35" s="1241">
        <x:v>0.04</x:v>
      </x:c>
      <x:c r="E35" s="999"/>
    </x:row>
    <x:row r="36" spans="2:10">
      <x:c r="B36" s="1007">
        <x:v>395</x:v>
      </x:c>
      <x:c r="C36" s="1007" t="s">
        <x:v>1072</x:v>
      </x:c>
      <x:c r="D36" s="1241">
        <x:v>0</x:v>
      </x:c>
      <x:c r="E36" s="999"/>
    </x:row>
    <x:row r="37" spans="2:10">
      <x:c r="B37" s="1007">
        <x:v>396</x:v>
      </x:c>
      <x:c r="C37" s="1007" t="s">
        <x:v>1073</x:v>
      </x:c>
      <x:c r="D37" s="1241">
        <x:v>0</x:v>
      </x:c>
      <x:c r="E37" s="999"/>
    </x:row>
    <x:row r="38" spans="2:10">
      <x:c r="B38" s="1007">
        <x:v>397.1</x:v>
      </x:c>
      <x:c r="C38" s="1007" t="s">
        <x:v>1074</x:v>
      </x:c>
      <x:c r="D38" s="1241">
        <x:v>6.6699999999999995E-2</x:v>
      </x:c>
      <x:c r="E38" s="999"/>
    </x:row>
    <x:row r="39" spans="2:10">
      <x:c r="B39" s="1007">
        <x:v>397.2</x:v>
      </x:c>
      <x:c r="C39" s="1007" t="s">
        <x:v>1074</x:v>
      </x:c>
      <x:c r="D39" s="1241">
        <x:v>4.7800000000000002E-2</x:v>
      </x:c>
      <x:c r="E39" s="999"/>
    </x:row>
    <x:row r="40" spans="2:10">
      <x:c r="B40" s="1007">
        <x:v>398.1</x:v>
      </x:c>
      <x:c r="C40" s="1007" t="s">
        <x:v>1075</x:v>
      </x:c>
      <x:c r="D40" s="1241">
        <x:v>5.0099999999999999E-2</x:v>
      </x:c>
      <x:c r="E40" s="999"/>
    </x:row>
    <x:row r="41" spans="2:10">
      <x:c r="B41" s="1007"/>
      <x:c r="C41" s="1007"/>
      <x:c r="D41" s="637"/>
      <x:c r="E41" s="999"/>
    </x:row>
    <x:row r="42" spans="2:10">
      <x:c r="B42" s="1007"/>
      <x:c r="C42" s="1005" t="s">
        <x:v>1076</x:v>
      </x:c>
      <x:c r="D42" s="637"/>
      <x:c r="E42" s="999"/>
    </x:row>
    <x:row r="43" spans="2:10">
      <x:c r="B43" s="1007">
        <x:v>302</x:v>
      </x:c>
      <x:c r="C43" s="1007" t="s">
        <x:v>1077</x:v>
      </x:c>
      <x:c r="D43" s="637"/>
      <x:c r="E43" s="999"/>
    </x:row>
    <x:row r="44" spans="2:10">
      <x:c r="B44" s="1007">
        <x:v>303</x:v>
      </x:c>
      <x:c r="C44" s="1007" t="s">
        <x:v>1078</x:v>
      </x:c>
      <x:c r="D44" s="637"/>
      <x:c r="E44" s="999"/>
    </x:row>
    <x:row r="45" spans="2:10">
      <x:c r="B45" s="1008">
        <x:v>303.10000000000002</x:v>
      </x:c>
      <x:c r="C45" s="1007" t="s">
        <x:v>1100</x:v>
      </x:c>
      <x:c r="D45" s="1242">
        <x:f>1/2</x:f>
        <x:v>0.5</x:v>
      </x:c>
      <x:c r="E45" s="999"/>
    </x:row>
    <x:row r="46" spans="2:10">
      <x:c r="B46" s="1008">
        <x:v>303.2</x:v>
      </x:c>
      <x:c r="C46" s="1007" t="s">
        <x:v>1079</x:v>
      </x:c>
      <x:c r="D46" s="1242">
        <x:v>0.33333333333333331</x:v>
      </x:c>
      <x:c r="E46" s="999"/>
    </x:row>
    <x:row r="47" spans="2:10" ht="16.5" customHeight="1">
      <x:c r="B47" s="1008">
        <x:v>303.3</x:v>
      </x:c>
      <x:c r="C47" s="1007" t="s">
        <x:v>1080</x:v>
      </x:c>
      <x:c r="D47" s="1242">
        <x:v>0.25</x:v>
      </x:c>
      <x:c r="E47" s="339"/>
      <x:c r="I47" s="339"/>
      <x:c r="J47" s="339"/>
    </x:row>
    <x:row r="48" spans="2:10">
      <x:c r="B48" s="1008">
        <x:v>303.39999999999998</x:v>
      </x:c>
      <x:c r="C48" s="1007" t="s">
        <x:v>1081</x:v>
      </x:c>
      <x:c r="D48" s="1242">
        <x:v>0.2</x:v>
      </x:c>
    </x:row>
    <x:row r="49" spans="2:10">
      <x:c r="B49" s="1008">
        <x:v>303.5</x:v>
      </x:c>
      <x:c r="C49" s="1007" t="s">
        <x:v>1082</x:v>
      </x:c>
      <x:c r="D49" s="1242">
        <x:v>0.14285714285714285</x:v>
      </x:c>
      <x:c r="F49" s="339"/>
    </x:row>
    <x:row r="50" spans="2:10">
      <x:c r="B50" s="1008">
        <x:v>303.60000000000002</x:v>
      </x:c>
      <x:c r="C50" s="1007" t="s">
        <x:v>1083</x:v>
      </x:c>
      <x:c r="D50" s="1242">
        <x:v>0.1</x:v>
      </x:c>
      <x:c r="E50" s="999"/>
    </x:row>
    <x:row r="51" spans="2:10">
      <x:c r="B51" s="1008">
        <x:v>303.7</x:v>
      </x:c>
      <x:c r="C51" s="1007" t="s">
        <x:v>1084</x:v>
      </x:c>
      <x:c r="D51" s="1242">
        <x:v>8.3333333333333329E-2</x:v>
      </x:c>
      <x:c r="E51" s="999"/>
    </x:row>
    <x:row r="52" spans="2:10" ht="16.5" customHeight="1">
      <x:c r="B52" s="1008">
        <x:v>303.8</x:v>
      </x:c>
      <x:c r="C52" s="1007" t="s">
        <x:v>1085</x:v>
      </x:c>
      <x:c r="D52" s="1242">
        <x:v>6.6666666666666666E-2</x:v>
      </x:c>
      <x:c r="E52" s="339"/>
      <x:c r="I52" s="339"/>
      <x:c r="J52" s="339"/>
    </x:row>
    <x:row r="53" spans="2:10">
      <x:c r="B53" s="1009"/>
      <x:c r="C53" s="1010"/>
      <x:c r="G53" s="1383"/>
    </x:row>
    <x:row r="54" spans="2:10">
      <x:c r="B54" s="1009"/>
      <x:c r="C54" s="1009"/>
      <x:c r="F54" s="339"/>
      <x:c r="G54" s="1383"/>
    </x:row>
    <x:row r="55" spans="2:10">
      <x:c r="B55" s="1009"/>
      <x:c r="C55" s="1009"/>
    </x:row>
    <x:row r="56" spans="2:10">
      <x:c r="B56" s="1009"/>
      <x:c r="C56" s="1009"/>
    </x:row>
    <x:row r="57" spans="2:10">
      <x:c r="B57" s="495" t="s">
        <x:v>1101</x:v>
      </x:c>
      <x:c r="C57" s="498" t="s">
        <x:v>1102</x:v>
      </x:c>
      <x:c r="D57" s="338"/>
    </x:row>
    <x:row r="58" spans="2:10">
      <x:c r="B58" s="1009"/>
      <x:c r="C58" s="1009"/>
    </x:row>
    <x:row r="59" spans="2:10">
      <x:c r="B59" s="1009"/>
      <x:c r="C59" s="1009"/>
    </x:row>
  </x:sheetData>
  <x:mergeCells count="2">
    <x:mergeCell ref="B1:D1"/>
    <x:mergeCell ref="B2:D2"/>
  </x:mergeCells>
  <x:printOptions horizontalCentered="1"/>
  <x:pageMargins left="0.2" right="0.2" top="0.5" bottom="0.5" header="0.3" footer="0.3"/>
  <x:pageSetup orientation="portrait" r:id="rId1"/>
  <x:rowBreaks count="1" manualBreakCount="1">
    <x:brk id="21" max="3" man="1"/>
  </x:rowBreaks>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1900-01-01T06:00:00.0000000Z</lastPrinted>
  <dcterms:created xsi:type="dcterms:W3CDTF">1900-01-01T06:00:00.0000000Z</dcterms:created>
  <dcterms:modified xsi:type="dcterms:W3CDTF">1900-01-01T06:00:00.0000000Z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11" name="MSIP_Label_c968b3d1-e05f-4796-9c23-acaf26d588cb_Enabled">
    <vt:lpwstr>true</vt:lpwstr>
  </op:property>
  <op:property fmtid="{D5CDD505-2E9C-101B-9397-08002B2CF9AE}" pid="12" name="MSIP_Label_c968b3d1-e05f-4796-9c23-acaf26d588cb_SetDate">
    <vt:lpwstr>2022-04-13T13:30:09Z</vt:lpwstr>
  </op:property>
  <op:property fmtid="{D5CDD505-2E9C-101B-9397-08002B2CF9AE}" pid="13" name="MSIP_Label_c968b3d1-e05f-4796-9c23-acaf26d588cb_Method">
    <vt:lpwstr>Standard</vt:lpwstr>
  </op:property>
  <op:property fmtid="{D5CDD505-2E9C-101B-9397-08002B2CF9AE}" pid="14" name="MSIP_Label_c968b3d1-e05f-4796-9c23-acaf26d588cb_Name">
    <vt:lpwstr>Company Confidential Information</vt:lpwstr>
  </op:property>
  <op:property fmtid="{D5CDD505-2E9C-101B-9397-08002B2CF9AE}" pid="15" name="MSIP_Label_c968b3d1-e05f-4796-9c23-acaf26d588cb_SiteId">
    <vt:lpwstr>600d01fc-055f-49c6-868f-3ecfcc791773</vt:lpwstr>
  </op:property>
  <op:property fmtid="{D5CDD505-2E9C-101B-9397-08002B2CF9AE}" pid="16" name="MSIP_Label_c968b3d1-e05f-4796-9c23-acaf26d588cb_ActionId">
    <vt:lpwstr>420dd7d1-4cdb-4736-a815-43efedddd5c5</vt:lpwstr>
  </op:property>
  <op:property fmtid="{D5CDD505-2E9C-101B-9397-08002B2CF9AE}" pid="17" name="MSIP_Label_c968b3d1-e05f-4796-9c23-acaf26d588cb_ContentBits">
    <vt:lpwstr>0</vt:lpwstr>
  </op:property>
</op:Properties>
</file>